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3測驗工具\學障報告表\"/>
    </mc:Choice>
  </mc:AlternateContent>
  <xr:revisionPtr revIDLastSave="0" documentId="13_ncr:1_{176369F2-4E48-4511-BDDA-D50C4AED965A}" xr6:coauthVersionLast="47" xr6:coauthVersionMax="47" xr10:uidLastSave="{00000000-0000-0000-0000-000000000000}"/>
  <workbookProtection workbookAlgorithmName="SHA-512" workbookHashValue="aWCPemOwEmTJsFsu5XD6ZhkI8UHw4ZvohirIVQDkYKetBTciB8SGdujggIbHjbVWHZhW7d6T5d/KZjHvSluBHQ==" workbookSaltValue="LwwlX1erXdd4XP8evOZYhA==" workbookSpinCount="100000" lockStructure="1"/>
  <bookViews>
    <workbookView xWindow="-110" yWindow="-110" windowWidth="19420" windowHeight="10420" firstSheet="10" activeTab="10" xr2:uid="{00000000-000D-0000-FFFF-FFFF00000000}"/>
  </bookViews>
  <sheets>
    <sheet name="成績欄" sheetId="2" r:id="rId1"/>
    <sheet name="魏氏" sheetId="3" r:id="rId2"/>
    <sheet name="認字" sheetId="4" r:id="rId3"/>
    <sheet name="常見字" sheetId="23" r:id="rId4"/>
    <sheet name="識字量" sheetId="6" r:id="rId5"/>
    <sheet name="讀寫字" sheetId="7" r:id="rId6"/>
    <sheet name="閱讀理解" sheetId="31" r:id="rId7"/>
    <sheet name="2-6閱讀" sheetId="24" r:id="rId8"/>
    <sheet name="國中閱推" sheetId="25" r:id="rId9"/>
    <sheet name="2019閱" sheetId="26" r:id="rId10"/>
    <sheet name="基礎數學" sheetId="12" r:id="rId11"/>
    <sheet name="基本數學" sheetId="13" r:id="rId12"/>
    <sheet name="2019數" sheetId="29" r:id="rId13"/>
    <sheet name="常模" sheetId="30" state="hidden" r:id="rId14"/>
    <sheet name="注音" sheetId="17" r:id="rId15"/>
    <sheet name="聲韻篩選" sheetId="18" r:id="rId16"/>
    <sheet name="聲韻診斷" sheetId="19" r:id="rId17"/>
    <sheet name="圖畫聽覺" sheetId="20" r:id="rId18"/>
    <sheet name="聽覺理解" sheetId="21" r:id="rId19"/>
    <sheet name="適應量表" sheetId="22" r:id="rId20"/>
  </sheets>
  <calcPr calcId="181029"/>
  <customWorkbookViews>
    <customWorkbookView name="win7_pc01 - 個人檢視畫面" guid="{B51F098E-D46D-407B-A0B6-46999D08F54A}" mergeInterval="0" personalView="1" maximized="1" windowWidth="1436" windowHeight="61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31" l="1"/>
  <c r="W4" i="31"/>
  <c r="AB4" i="31"/>
  <c r="AD4" i="31"/>
  <c r="G5" i="31"/>
  <c r="C9" i="31"/>
  <c r="F9" i="31"/>
  <c r="K9" i="31"/>
  <c r="M4" i="31" s="1"/>
  <c r="C10" i="31"/>
  <c r="F10" i="31"/>
  <c r="H2" i="29" l="1"/>
  <c r="J2" i="29"/>
  <c r="L2" i="29"/>
  <c r="N2" i="29"/>
  <c r="P2" i="29"/>
  <c r="R2" i="29"/>
  <c r="T2" i="29"/>
  <c r="V2" i="29"/>
  <c r="H3" i="29"/>
  <c r="J3" i="29"/>
  <c r="L3" i="29"/>
  <c r="N3" i="29"/>
  <c r="P3" i="29"/>
  <c r="R3" i="29"/>
  <c r="T3" i="29"/>
  <c r="V3" i="29"/>
  <c r="H4" i="29"/>
  <c r="J4" i="29"/>
  <c r="L4" i="29"/>
  <c r="N4" i="29"/>
  <c r="P4" i="29"/>
  <c r="R4" i="29"/>
  <c r="T4" i="29"/>
  <c r="V4" i="29"/>
  <c r="AA4" i="29"/>
  <c r="AD4" i="29"/>
  <c r="H7" i="29"/>
  <c r="J7" i="29"/>
  <c r="J11" i="29" s="1"/>
  <c r="J12" i="29" s="1"/>
  <c r="L7" i="29"/>
  <c r="N7" i="29"/>
  <c r="P7" i="29"/>
  <c r="R7" i="29"/>
  <c r="T7" i="29"/>
  <c r="V7" i="29"/>
  <c r="X7" i="29"/>
  <c r="AB7" i="29"/>
  <c r="H8" i="29"/>
  <c r="J8" i="29"/>
  <c r="L8" i="29"/>
  <c r="N8" i="29"/>
  <c r="P8" i="29"/>
  <c r="R8" i="29"/>
  <c r="T8" i="29"/>
  <c r="V8" i="29"/>
  <c r="H9" i="29"/>
  <c r="J9" i="29"/>
  <c r="L9" i="29"/>
  <c r="L11" i="29" s="1"/>
  <c r="L12" i="29" s="1"/>
  <c r="N9" i="29"/>
  <c r="P9" i="29"/>
  <c r="R9" i="29"/>
  <c r="T9" i="29"/>
  <c r="V9" i="29"/>
  <c r="V11" i="29" s="1"/>
  <c r="V12" i="29" s="1"/>
  <c r="H10" i="29"/>
  <c r="J10" i="29"/>
  <c r="L10" i="29"/>
  <c r="N10" i="29"/>
  <c r="P10" i="29"/>
  <c r="R10" i="29"/>
  <c r="T10" i="29"/>
  <c r="V10" i="29"/>
  <c r="H11" i="29"/>
  <c r="H12" i="29" s="1"/>
  <c r="N11" i="29"/>
  <c r="N12" i="29" s="1"/>
  <c r="P11" i="29"/>
  <c r="P12" i="29" s="1"/>
  <c r="R11" i="29"/>
  <c r="R12" i="29" s="1"/>
  <c r="T11" i="29"/>
  <c r="T12" i="29" s="1"/>
  <c r="W20" i="29"/>
  <c r="Q21" i="29"/>
  <c r="S21" i="29"/>
  <c r="Q22" i="29"/>
  <c r="S22" i="29"/>
  <c r="Q23" i="29"/>
  <c r="S23" i="29"/>
  <c r="Q24" i="29"/>
  <c r="S24" i="29"/>
  <c r="Q25" i="29"/>
  <c r="S25" i="29"/>
  <c r="Q26" i="29" l="1"/>
  <c r="X8" i="29" s="1"/>
  <c r="S26" i="29"/>
  <c r="AB8" i="29" s="1"/>
  <c r="AD2" i="26"/>
  <c r="AD3" i="26"/>
  <c r="T3" i="25" l="1"/>
  <c r="X3" i="25"/>
  <c r="G13" i="25"/>
  <c r="I13" i="25" s="1"/>
  <c r="G14" i="25" s="1"/>
  <c r="G16" i="25"/>
  <c r="I16" i="25" s="1"/>
  <c r="N3" i="25" l="1"/>
  <c r="G17" i="25"/>
  <c r="Q17" i="25" s="1"/>
  <c r="R9" i="25"/>
  <c r="R11" i="25"/>
  <c r="Q8" i="25"/>
  <c r="Q13" i="25" s="1"/>
  <c r="Q10" i="25"/>
  <c r="Q12" i="25"/>
  <c r="R8" i="25"/>
  <c r="R13" i="25" s="1"/>
  <c r="R10" i="25"/>
  <c r="R12" i="25"/>
  <c r="Q9" i="25"/>
  <c r="Q11" i="25"/>
  <c r="Q16" i="25"/>
  <c r="Q18" i="25"/>
  <c r="S3" i="24"/>
  <c r="W3" i="24"/>
  <c r="S5" i="24"/>
  <c r="W5" i="24"/>
  <c r="G15" i="24"/>
  <c r="I15" i="24" s="1"/>
  <c r="G18" i="24"/>
  <c r="I18" i="24" s="1"/>
  <c r="G19" i="24" s="1"/>
  <c r="Q19" i="25" l="1"/>
  <c r="Z3" i="25" s="1"/>
  <c r="V3" i="25" s="1"/>
  <c r="Q19" i="24"/>
  <c r="Q20" i="24"/>
  <c r="Q18" i="24"/>
  <c r="Q21" i="24" s="1"/>
  <c r="K3" i="24"/>
  <c r="G16" i="24"/>
  <c r="N2" i="23"/>
  <c r="S12" i="23"/>
  <c r="T12" i="23"/>
  <c r="U12" i="23"/>
  <c r="S13" i="23"/>
  <c r="T13" i="23"/>
  <c r="U13" i="23"/>
  <c r="S14" i="23"/>
  <c r="T14" i="23"/>
  <c r="U14" i="23"/>
  <c r="S15" i="23"/>
  <c r="T15" i="23"/>
  <c r="U15" i="23"/>
  <c r="S16" i="23"/>
  <c r="T16" i="23"/>
  <c r="U16" i="23"/>
  <c r="S17" i="23"/>
  <c r="T17" i="23"/>
  <c r="U17" i="23"/>
  <c r="S18" i="23"/>
  <c r="T18" i="23"/>
  <c r="U18" i="23"/>
  <c r="S19" i="23"/>
  <c r="T19" i="23"/>
  <c r="U19" i="23"/>
  <c r="S20" i="23"/>
  <c r="T20" i="23"/>
  <c r="U20" i="23"/>
  <c r="S21" i="23"/>
  <c r="T21" i="23"/>
  <c r="U21" i="23"/>
  <c r="S22" i="23"/>
  <c r="T22" i="23"/>
  <c r="U22" i="23"/>
  <c r="U23" i="23"/>
  <c r="T23" i="23" l="1"/>
  <c r="S23" i="23"/>
  <c r="R2" i="23" s="1"/>
  <c r="Q3" i="24"/>
  <c r="Q5" i="24"/>
  <c r="R11" i="24"/>
  <c r="R13" i="24"/>
  <c r="R10" i="24"/>
  <c r="R12" i="24"/>
  <c r="Q11" i="24"/>
  <c r="Q13" i="24"/>
  <c r="Q10" i="24"/>
  <c r="Q12" i="24"/>
  <c r="Q14" i="24"/>
  <c r="R14" i="24"/>
  <c r="D6" i="22"/>
  <c r="F6" i="22"/>
  <c r="H6" i="22"/>
  <c r="J6" i="22"/>
  <c r="L6" i="22"/>
  <c r="N6" i="22"/>
  <c r="P6" i="22"/>
  <c r="R6" i="22"/>
  <c r="T6" i="22"/>
  <c r="V6" i="22"/>
  <c r="X6" i="22"/>
  <c r="Z6" i="22"/>
  <c r="AB6" i="22"/>
  <c r="S2" i="21"/>
  <c r="F7" i="21"/>
  <c r="H7" i="21" s="1"/>
  <c r="N3" i="21" s="1"/>
  <c r="S2" i="20"/>
  <c r="G7" i="20"/>
  <c r="I7" i="20" s="1"/>
  <c r="N3" i="20" s="1"/>
  <c r="C9" i="19"/>
  <c r="E9" i="19" s="1"/>
  <c r="F5" i="19" s="1"/>
  <c r="W5" i="18"/>
  <c r="G9" i="18"/>
  <c r="I9" i="18" s="1"/>
  <c r="Q15" i="24" l="1"/>
  <c r="Y3" i="24" s="1"/>
  <c r="U3" i="24" s="1"/>
  <c r="R15" i="24"/>
  <c r="Y5" i="24" s="1"/>
  <c r="U5" i="24" s="1"/>
  <c r="K3" i="18"/>
  <c r="G10" i="18"/>
  <c r="AB5" i="18"/>
  <c r="Z3" i="17"/>
  <c r="AB3" i="17"/>
  <c r="AD3" i="17" l="1"/>
  <c r="U8" i="18"/>
  <c r="U9" i="18"/>
  <c r="T11" i="18"/>
  <c r="T13" i="18"/>
  <c r="T15" i="18"/>
  <c r="T7" i="18"/>
  <c r="U11" i="18"/>
  <c r="U13" i="18"/>
  <c r="U15" i="18"/>
  <c r="T8" i="18"/>
  <c r="T9" i="18"/>
  <c r="U10" i="18"/>
  <c r="U14" i="18"/>
  <c r="U7" i="18"/>
  <c r="T10" i="18"/>
  <c r="T12" i="18"/>
  <c r="T14" i="18"/>
  <c r="U12" i="18"/>
  <c r="U16" i="18" l="1"/>
  <c r="AD5" i="18" s="1"/>
  <c r="Z5" i="18" s="1"/>
  <c r="T16" i="18"/>
  <c r="F15" i="13" l="1"/>
  <c r="E9" i="13" s="1"/>
  <c r="E8" i="13"/>
  <c r="X6" i="13"/>
  <c r="U6" i="13"/>
  <c r="Q6" i="13"/>
  <c r="O6" i="13"/>
  <c r="F17" i="13" s="1"/>
  <c r="F21" i="13" s="1"/>
  <c r="K6" i="13"/>
  <c r="S4" i="13"/>
  <c r="Q4" i="13"/>
  <c r="N24" i="12"/>
  <c r="O24" i="12" s="1"/>
  <c r="AD8" i="12" s="1"/>
  <c r="G24" i="12"/>
  <c r="N23" i="12"/>
  <c r="O23" i="12" s="1"/>
  <c r="AB8" i="12" s="1"/>
  <c r="G23" i="12"/>
  <c r="N22" i="12"/>
  <c r="G22" i="12"/>
  <c r="N21" i="12"/>
  <c r="G21" i="12"/>
  <c r="Y5" i="12" s="1"/>
  <c r="N20" i="12"/>
  <c r="O20" i="12" s="1"/>
  <c r="V8" i="12" s="1"/>
  <c r="G20" i="12"/>
  <c r="W5" i="12" s="1"/>
  <c r="N19" i="12"/>
  <c r="G19" i="12"/>
  <c r="U5" i="12" s="1"/>
  <c r="N18" i="12"/>
  <c r="G18" i="12"/>
  <c r="N17" i="12"/>
  <c r="G17" i="12"/>
  <c r="Q5" i="12" s="1"/>
  <c r="N16" i="12"/>
  <c r="G16" i="12"/>
  <c r="O5" i="12" s="1"/>
  <c r="N15" i="12"/>
  <c r="G15" i="12"/>
  <c r="M5" i="12" s="1"/>
  <c r="N14" i="12"/>
  <c r="G14" i="12"/>
  <c r="N13" i="12"/>
  <c r="G13" i="12"/>
  <c r="D13" i="12"/>
  <c r="E4" i="12" s="1"/>
  <c r="B10" i="12"/>
  <c r="AD7" i="12"/>
  <c r="K24" i="12" s="1"/>
  <c r="AB7" i="12"/>
  <c r="K23" i="12" s="1"/>
  <c r="Z7" i="12"/>
  <c r="K22" i="12" s="1"/>
  <c r="X7" i="12"/>
  <c r="K21" i="12" s="1"/>
  <c r="V7" i="12"/>
  <c r="K20" i="12" s="1"/>
  <c r="T7" i="12"/>
  <c r="K19" i="12" s="1"/>
  <c r="R7" i="12"/>
  <c r="K18" i="12" s="1"/>
  <c r="P7" i="12"/>
  <c r="K17" i="12" s="1"/>
  <c r="N7" i="12"/>
  <c r="K16" i="12" s="1"/>
  <c r="L7" i="12"/>
  <c r="K15" i="12" s="1"/>
  <c r="J7" i="12"/>
  <c r="K14" i="12" s="1"/>
  <c r="H7" i="12"/>
  <c r="K13" i="12" s="1"/>
  <c r="AE5" i="12"/>
  <c r="AC5" i="12"/>
  <c r="AA5" i="12"/>
  <c r="S5" i="12"/>
  <c r="K5" i="12"/>
  <c r="O22" i="12" l="1"/>
  <c r="Z8" i="12" s="1"/>
  <c r="K4" i="13"/>
  <c r="W4" i="13"/>
  <c r="J20" i="13"/>
  <c r="L4" i="13"/>
  <c r="L19" i="13"/>
  <c r="U4" i="13"/>
  <c r="O13" i="12"/>
  <c r="H8" i="12" s="1"/>
  <c r="O21" i="12"/>
  <c r="X8" i="12" s="1"/>
  <c r="O19" i="12"/>
  <c r="T8" i="12" s="1"/>
  <c r="O18" i="12"/>
  <c r="R8" i="12" s="1"/>
  <c r="O17" i="12"/>
  <c r="P8" i="12" s="1"/>
  <c r="O16" i="12"/>
  <c r="N8" i="12" s="1"/>
  <c r="O15" i="12"/>
  <c r="L8" i="12" s="1"/>
  <c r="O14" i="12"/>
  <c r="J8" i="12" s="1"/>
  <c r="I5" i="12"/>
  <c r="N4" i="13"/>
  <c r="H20" i="13"/>
  <c r="H19" i="13"/>
  <c r="H18" i="13"/>
  <c r="T4" i="13"/>
  <c r="O4" i="13"/>
  <c r="X3" i="13"/>
  <c r="H17" i="13"/>
  <c r="D18" i="13"/>
  <c r="D19" i="13"/>
  <c r="D20" i="13"/>
  <c r="J17" i="13"/>
  <c r="M4" i="13"/>
  <c r="R4" i="13"/>
  <c r="V4" i="13"/>
  <c r="D17" i="13"/>
  <c r="L17" i="13"/>
  <c r="J18" i="13"/>
  <c r="J19" i="13"/>
  <c r="O8" i="13"/>
  <c r="O17" i="13" s="1"/>
  <c r="O9" i="13" s="1"/>
  <c r="L18" i="13"/>
  <c r="D14" i="12"/>
  <c r="J21" i="13" l="1"/>
  <c r="U8" i="13" s="1"/>
  <c r="Q17" i="13" s="1"/>
  <c r="U9" i="13" s="1"/>
  <c r="L21" i="13"/>
  <c r="X8" i="13" s="1"/>
  <c r="R17" i="13" s="1"/>
  <c r="X9" i="13" s="1"/>
  <c r="D21" i="13"/>
  <c r="K8" i="13" s="1"/>
  <c r="N17" i="13" s="1"/>
  <c r="K9" i="13" s="1"/>
  <c r="H21" i="13"/>
  <c r="Q8" i="13" s="1"/>
  <c r="P17" i="13" s="1"/>
  <c r="Q9" i="13" s="1"/>
  <c r="H21" i="12"/>
  <c r="AD6" i="12"/>
  <c r="V6" i="12"/>
  <c r="N6" i="12"/>
  <c r="AD4" i="12"/>
  <c r="V4" i="12"/>
  <c r="N4" i="12"/>
  <c r="AB6" i="12"/>
  <c r="T6" i="12"/>
  <c r="L6" i="12"/>
  <c r="AB4" i="12"/>
  <c r="T4" i="12"/>
  <c r="L4" i="12"/>
  <c r="I21" i="12"/>
  <c r="Z6" i="12"/>
  <c r="R6" i="12"/>
  <c r="J6" i="12"/>
  <c r="Z4" i="12"/>
  <c r="R4" i="12"/>
  <c r="J4" i="12"/>
  <c r="P6" i="12"/>
  <c r="H6" i="12"/>
  <c r="X4" i="12"/>
  <c r="P4" i="12"/>
  <c r="H4" i="12"/>
  <c r="H22" i="12"/>
  <c r="I22" i="12"/>
  <c r="X6" i="12" l="1"/>
  <c r="F12" i="7" l="1"/>
  <c r="H5" i="7" s="1"/>
  <c r="J15" i="6"/>
  <c r="I17" i="6" s="1"/>
  <c r="Q2" i="6"/>
  <c r="F14" i="4"/>
  <c r="AD2" i="4" s="1"/>
  <c r="O13" i="4"/>
  <c r="N13" i="4"/>
  <c r="M13" i="4"/>
  <c r="L13" i="4"/>
  <c r="K13" i="4"/>
  <c r="J13" i="4"/>
  <c r="I13" i="4"/>
  <c r="H13" i="4"/>
  <c r="G13" i="4"/>
  <c r="F13" i="4"/>
  <c r="P13" i="4" s="1"/>
  <c r="Y3" i="4" s="1"/>
  <c r="J16" i="6" l="1"/>
  <c r="R3" i="6"/>
  <c r="T22" i="6" l="1"/>
  <c r="T18" i="6"/>
  <c r="T25" i="6"/>
  <c r="T21" i="6"/>
  <c r="T17" i="6"/>
  <c r="T15" i="6"/>
  <c r="T24" i="6"/>
  <c r="T20" i="6"/>
  <c r="T23" i="6"/>
  <c r="T19" i="6"/>
  <c r="T16" i="6"/>
  <c r="T26" i="6" l="1"/>
  <c r="Z3" i="3" l="1"/>
  <c r="V3" i="3"/>
  <c r="R3" i="3"/>
  <c r="N3" i="3"/>
  <c r="J3" i="3"/>
  <c r="F3" i="3"/>
  <c r="E2" i="3"/>
  <c r="V7" i="2" l="1"/>
  <c r="H7" i="2"/>
</calcChain>
</file>

<file path=xl/sharedStrings.xml><?xml version="1.0" encoding="utf-8"?>
<sst xmlns="http://schemas.openxmlformats.org/spreadsheetml/2006/main" count="19791" uniqueCount="527">
  <si>
    <t>學年</t>
    <phoneticPr fontId="1" type="noConversion"/>
  </si>
  <si>
    <t>學期</t>
    <phoneticPr fontId="1" type="noConversion"/>
  </si>
  <si>
    <t>次段考</t>
    <phoneticPr fontId="1" type="noConversion"/>
  </si>
  <si>
    <t>班平均或班排名</t>
    <phoneticPr fontId="1" type="noConversion"/>
  </si>
  <si>
    <t>班平均或班排排名擇一，段考可寫1,2,3,期中,期末,未寫為學期成績</t>
    <phoneticPr fontId="1" type="noConversion"/>
  </si>
  <si>
    <t>調整方式</t>
    <phoneticPr fontId="1" type="noConversion"/>
  </si>
  <si>
    <r>
      <t>評量調整（</t>
    </r>
    <r>
      <rPr>
        <b/>
        <sz val="9.5"/>
        <color indexed="14"/>
        <rFont val="新細明體"/>
        <family val="1"/>
        <charset val="136"/>
      </rPr>
      <t>1.無  2.有</t>
    </r>
    <r>
      <rPr>
        <sz val="9.5"/>
        <rFont val="新細明體"/>
        <family val="1"/>
        <charset val="136"/>
      </rPr>
      <t>）</t>
    </r>
    <phoneticPr fontId="1" type="noConversion"/>
  </si>
  <si>
    <r>
      <t>近三次段考</t>
    </r>
    <r>
      <rPr>
        <b/>
        <sz val="12"/>
        <color indexed="10"/>
        <rFont val="新細明體"/>
        <family val="1"/>
        <charset val="136"/>
      </rPr>
      <t>國語(文)</t>
    </r>
    <r>
      <rPr>
        <sz val="12"/>
        <rFont val="新細明體"/>
        <family val="1"/>
        <charset val="136"/>
      </rPr>
      <t>成績</t>
    </r>
    <phoneticPr fontId="1" type="noConversion"/>
  </si>
  <si>
    <r>
      <t>近三次段考</t>
    </r>
    <r>
      <rPr>
        <b/>
        <sz val="12"/>
        <color indexed="10"/>
        <rFont val="新細明體"/>
        <family val="1"/>
        <charset val="136"/>
      </rPr>
      <t>數學</t>
    </r>
    <r>
      <rPr>
        <sz val="12"/>
        <rFont val="新細明體"/>
        <family val="1"/>
        <charset val="136"/>
      </rPr>
      <t>成績</t>
    </r>
    <phoneticPr fontId="1" type="noConversion"/>
  </si>
  <si>
    <t>測驗名稱</t>
    <phoneticPr fontId="1" type="noConversion"/>
  </si>
  <si>
    <t>版本</t>
    <phoneticPr fontId="5" type="noConversion"/>
  </si>
  <si>
    <r>
      <rPr>
        <b/>
        <sz val="12"/>
        <rFont val="新細明體"/>
        <family val="1"/>
        <charset val="136"/>
      </rPr>
      <t>4</t>
    </r>
    <r>
      <rPr>
        <sz val="12"/>
        <rFont val="新細明體"/>
        <family val="1"/>
        <charset val="136"/>
      </rPr>
      <t xml:space="preserve">.四版 </t>
    </r>
    <r>
      <rPr>
        <b/>
        <sz val="12"/>
        <rFont val="新細明體"/>
        <family val="1"/>
        <charset val="136"/>
      </rPr>
      <t>5</t>
    </r>
    <r>
      <rPr>
        <sz val="12"/>
        <rFont val="新細明體"/>
        <family val="1"/>
        <charset val="136"/>
      </rPr>
      <t>.五版</t>
    </r>
    <phoneticPr fontId="5" type="noConversion"/>
  </si>
  <si>
    <t>施測者</t>
    <phoneticPr fontId="1" type="noConversion"/>
  </si>
  <si>
    <t>施測年月日</t>
    <phoneticPr fontId="1" type="noConversion"/>
  </si>
  <si>
    <t>請填寫組合分數</t>
    <phoneticPr fontId="5" type="noConversion"/>
  </si>
  <si>
    <t>受試者行為觀察記錄</t>
    <phoneticPr fontId="5" type="noConversion"/>
  </si>
  <si>
    <t>中文年級認字量表</t>
    <phoneticPr fontId="1" type="noConversion"/>
  </si>
  <si>
    <t>施測時年級</t>
    <phoneticPr fontId="5" type="noConversion"/>
  </si>
  <si>
    <t>對照常模</t>
    <phoneticPr fontId="5" type="noConversion"/>
  </si>
  <si>
    <t>字數：</t>
    <phoneticPr fontId="1" type="noConversion"/>
  </si>
  <si>
    <r>
      <rPr>
        <sz val="9"/>
        <rFont val="新細明體"/>
        <family val="1"/>
        <charset val="136"/>
      </rPr>
      <t>百分等級</t>
    </r>
    <r>
      <rPr>
        <sz val="8"/>
        <rFont val="新細明體"/>
        <family val="1"/>
        <charset val="136"/>
      </rPr>
      <t>(</t>
    </r>
    <r>
      <rPr>
        <b/>
        <sz val="8"/>
        <color indexed="10"/>
        <rFont val="標楷體"/>
        <family val="4"/>
        <charset val="136"/>
      </rPr>
      <t>區間</t>
    </r>
    <r>
      <rPr>
        <sz val="8"/>
        <rFont val="新細明體"/>
        <family val="1"/>
        <charset val="136"/>
      </rPr>
      <t>)</t>
    </r>
    <phoneticPr fontId="1" type="noConversion"/>
  </si>
  <si>
    <r>
      <t>T分數</t>
    </r>
    <r>
      <rPr>
        <sz val="8"/>
        <rFont val="新細明體"/>
        <family val="1"/>
        <charset val="136"/>
      </rPr>
      <t>(</t>
    </r>
    <r>
      <rPr>
        <b/>
        <sz val="8"/>
        <color indexed="10"/>
        <rFont val="標楷體"/>
        <family val="4"/>
        <charset val="136"/>
      </rPr>
      <t>區間</t>
    </r>
    <r>
      <rPr>
        <sz val="8"/>
        <rFont val="新細明體"/>
        <family val="1"/>
        <charset val="136"/>
      </rPr>
      <t>)</t>
    </r>
    <phoneticPr fontId="1" type="noConversion"/>
  </si>
  <si>
    <t>年級分數：</t>
    <phoneticPr fontId="1" type="noConversion"/>
  </si>
  <si>
    <t>年級程度：</t>
    <phoneticPr fontId="1" type="noConversion"/>
  </si>
  <si>
    <t>施測觀察記錄</t>
    <phoneticPr fontId="5" type="noConversion"/>
  </si>
  <si>
    <t>計算區</t>
    <phoneticPr fontId="1" type="noConversion"/>
  </si>
  <si>
    <t>認字</t>
    <phoneticPr fontId="1" type="noConversion"/>
  </si>
  <si>
    <t>程度</t>
    <phoneticPr fontId="5" type="noConversion"/>
  </si>
  <si>
    <t>年級</t>
    <phoneticPr fontId="5" type="noConversion"/>
  </si>
  <si>
    <t>閱讀</t>
    <phoneticPr fontId="1" type="noConversion"/>
  </si>
  <si>
    <t>數1</t>
    <phoneticPr fontId="1" type="noConversion"/>
  </si>
  <si>
    <t>數2</t>
    <phoneticPr fontId="1" type="noConversion"/>
  </si>
  <si>
    <t>讀寫字</t>
    <phoneticPr fontId="1" type="noConversion"/>
  </si>
  <si>
    <t>識字1</t>
    <phoneticPr fontId="1" type="noConversion"/>
  </si>
  <si>
    <t>識字2</t>
    <phoneticPr fontId="1" type="noConversion"/>
  </si>
  <si>
    <t>流1</t>
    <phoneticPr fontId="1" type="noConversion"/>
  </si>
  <si>
    <t>流2</t>
    <phoneticPr fontId="1" type="noConversion"/>
  </si>
  <si>
    <t>閱1</t>
    <phoneticPr fontId="1" type="noConversion"/>
  </si>
  <si>
    <t>閱2</t>
    <phoneticPr fontId="1" type="noConversion"/>
  </si>
  <si>
    <t>聲韻</t>
    <phoneticPr fontId="1" type="noConversion"/>
  </si>
  <si>
    <t>聽1</t>
    <phoneticPr fontId="1" type="noConversion"/>
  </si>
  <si>
    <t>聽2</t>
    <phoneticPr fontId="1" type="noConversion"/>
  </si>
  <si>
    <t>聲韻2</t>
    <phoneticPr fontId="1" type="noConversion"/>
  </si>
  <si>
    <t>聲韻診斷</t>
    <phoneticPr fontId="5" type="noConversion"/>
  </si>
  <si>
    <t>數學核心</t>
    <phoneticPr fontId="5" type="noConversion"/>
  </si>
  <si>
    <t>小一</t>
    <phoneticPr fontId="5" type="noConversion"/>
  </si>
  <si>
    <t>　</t>
    <phoneticPr fontId="1" type="noConversion"/>
  </si>
  <si>
    <t>B1</t>
    <phoneticPr fontId="1" type="noConversion"/>
  </si>
  <si>
    <t>一上</t>
    <phoneticPr fontId="1" type="noConversion"/>
  </si>
  <si>
    <t>圖畫式</t>
    <phoneticPr fontId="1" type="noConversion"/>
  </si>
  <si>
    <t>小一</t>
    <phoneticPr fontId="1" type="noConversion"/>
  </si>
  <si>
    <t xml:space="preserve">   </t>
    <phoneticPr fontId="1" type="noConversion"/>
  </si>
  <si>
    <t>小二</t>
    <phoneticPr fontId="5" type="noConversion"/>
  </si>
  <si>
    <t>小三</t>
    <phoneticPr fontId="5" type="noConversion"/>
  </si>
  <si>
    <t>小四</t>
    <phoneticPr fontId="5" type="noConversion"/>
  </si>
  <si>
    <t>A12</t>
    <phoneticPr fontId="1" type="noConversion"/>
  </si>
  <si>
    <t>小五</t>
    <phoneticPr fontId="5" type="noConversion"/>
  </si>
  <si>
    <t>小六</t>
    <phoneticPr fontId="5" type="noConversion"/>
  </si>
  <si>
    <t>國一</t>
    <phoneticPr fontId="5" type="noConversion"/>
  </si>
  <si>
    <t>一下</t>
    <phoneticPr fontId="1" type="noConversion"/>
  </si>
  <si>
    <t>國二</t>
    <phoneticPr fontId="5" type="noConversion"/>
  </si>
  <si>
    <t>國三</t>
    <phoneticPr fontId="5" type="noConversion"/>
  </si>
  <si>
    <t xml:space="preserve"> </t>
    <phoneticPr fontId="1" type="noConversion"/>
  </si>
  <si>
    <t>二上</t>
    <phoneticPr fontId="1" type="noConversion"/>
  </si>
  <si>
    <t>B2</t>
    <phoneticPr fontId="1" type="noConversion"/>
  </si>
  <si>
    <t>小二</t>
    <phoneticPr fontId="1" type="noConversion"/>
  </si>
  <si>
    <t>23題本</t>
    <phoneticPr fontId="1" type="noConversion"/>
  </si>
  <si>
    <t>G2</t>
    <phoneticPr fontId="1" type="noConversion"/>
  </si>
  <si>
    <t>二下</t>
    <phoneticPr fontId="1" type="noConversion"/>
  </si>
  <si>
    <t>A39</t>
    <phoneticPr fontId="1" type="noConversion"/>
  </si>
  <si>
    <t>小三</t>
    <phoneticPr fontId="1" type="noConversion"/>
  </si>
  <si>
    <t>B34</t>
    <phoneticPr fontId="1" type="noConversion"/>
  </si>
  <si>
    <t>非圖畫式</t>
    <phoneticPr fontId="1" type="noConversion"/>
  </si>
  <si>
    <t>G34</t>
    <phoneticPr fontId="1" type="noConversion"/>
  </si>
  <si>
    <t>三上</t>
    <phoneticPr fontId="1" type="noConversion"/>
  </si>
  <si>
    <t>小四</t>
    <phoneticPr fontId="1" type="noConversion"/>
  </si>
  <si>
    <t>456題本</t>
    <phoneticPr fontId="1" type="noConversion"/>
  </si>
  <si>
    <t>小五</t>
    <phoneticPr fontId="1" type="noConversion"/>
  </si>
  <si>
    <t>B57</t>
    <phoneticPr fontId="1" type="noConversion"/>
  </si>
  <si>
    <t>G56</t>
    <phoneticPr fontId="1" type="noConversion"/>
  </si>
  <si>
    <t>小六</t>
    <phoneticPr fontId="1" type="noConversion"/>
  </si>
  <si>
    <t>國一</t>
    <phoneticPr fontId="1" type="noConversion"/>
  </si>
  <si>
    <t>國二</t>
    <phoneticPr fontId="1" type="noConversion"/>
  </si>
  <si>
    <t>B89</t>
    <phoneticPr fontId="1" type="noConversion"/>
  </si>
  <si>
    <t>國三</t>
    <phoneticPr fontId="1" type="noConversion"/>
  </si>
  <si>
    <t>測 驗 名 稱</t>
    <phoneticPr fontId="5" type="noConversion"/>
  </si>
  <si>
    <t>施測者</t>
    <phoneticPr fontId="5" type="noConversion"/>
  </si>
  <si>
    <t>題本：</t>
  </si>
  <si>
    <t>正確性分數</t>
    <phoneticPr fontId="5" type="noConversion"/>
  </si>
  <si>
    <t>百分等級</t>
    <phoneticPr fontId="5" type="noConversion"/>
  </si>
  <si>
    <r>
      <rPr>
        <sz val="10"/>
        <color indexed="12"/>
        <rFont val="新細明體"/>
        <family val="1"/>
        <charset val="136"/>
      </rPr>
      <t>★</t>
    </r>
    <r>
      <rPr>
        <b/>
        <sz val="10"/>
        <color indexed="14"/>
        <rFont val="新細明體"/>
        <family val="1"/>
        <charset val="136"/>
      </rPr>
      <t>個測</t>
    </r>
    <r>
      <rPr>
        <sz val="10"/>
        <rFont val="新細明體"/>
        <family val="1"/>
        <charset val="136"/>
      </rPr>
      <t>使用，</t>
    </r>
    <r>
      <rPr>
        <b/>
        <sz val="10"/>
        <color indexed="12"/>
        <rFont val="新細明體"/>
        <family val="1"/>
        <charset val="136"/>
      </rPr>
      <t>不需</t>
    </r>
    <r>
      <rPr>
        <sz val="10"/>
        <rFont val="新細明體"/>
        <family val="1"/>
        <charset val="136"/>
      </rPr>
      <t>再施測</t>
    </r>
    <r>
      <rPr>
        <b/>
        <sz val="10"/>
        <color indexed="12"/>
        <rFont val="新細明體"/>
        <family val="1"/>
        <charset val="136"/>
      </rPr>
      <t>識字量評估</t>
    </r>
    <r>
      <rPr>
        <sz val="10"/>
        <rFont val="新細明體"/>
        <family val="1"/>
        <charset val="136"/>
      </rPr>
      <t xml:space="preserve">。
</t>
    </r>
    <r>
      <rPr>
        <sz val="10"/>
        <color indexed="12"/>
        <rFont val="新細明體"/>
        <family val="1"/>
        <charset val="136"/>
      </rPr>
      <t>★</t>
    </r>
    <r>
      <rPr>
        <sz val="10"/>
        <rFont val="新細明體"/>
        <family val="1"/>
        <charset val="136"/>
      </rPr>
      <t>請填寫</t>
    </r>
    <r>
      <rPr>
        <b/>
        <sz val="10"/>
        <color indexed="14"/>
        <rFont val="新細明體"/>
        <family val="1"/>
        <charset val="136"/>
      </rPr>
      <t>適性版本</t>
    </r>
    <r>
      <rPr>
        <sz val="10"/>
        <rFont val="新細明體"/>
        <family val="1"/>
        <charset val="136"/>
      </rPr>
      <t>之分數</t>
    </r>
    <phoneticPr fontId="5" type="noConversion"/>
  </si>
  <si>
    <t>常見字流暢性測驗</t>
    <phoneticPr fontId="5" type="noConversion"/>
  </si>
  <si>
    <r>
      <rPr>
        <b/>
        <sz val="10"/>
        <color indexed="10"/>
        <rFont val="新細明體"/>
        <family val="1"/>
        <charset val="136"/>
      </rPr>
      <t>1</t>
    </r>
    <r>
      <rPr>
        <b/>
        <sz val="10"/>
        <color indexed="8"/>
        <rFont val="新細明體"/>
        <family val="1"/>
        <charset val="136"/>
      </rPr>
      <t>.(B1)</t>
    </r>
    <r>
      <rPr>
        <b/>
        <sz val="10"/>
        <color indexed="10"/>
        <rFont val="新細明體"/>
        <family val="1"/>
        <charset val="136"/>
      </rPr>
      <t xml:space="preserve"> 2</t>
    </r>
    <r>
      <rPr>
        <b/>
        <sz val="10"/>
        <color indexed="8"/>
        <rFont val="新細明體"/>
        <family val="1"/>
        <charset val="136"/>
      </rPr>
      <t xml:space="preserve">.(B2)  
</t>
    </r>
    <r>
      <rPr>
        <b/>
        <sz val="10"/>
        <color indexed="10"/>
        <rFont val="新細明體"/>
        <family val="1"/>
        <charset val="136"/>
      </rPr>
      <t>3</t>
    </r>
    <r>
      <rPr>
        <b/>
        <sz val="10"/>
        <color indexed="8"/>
        <rFont val="新細明體"/>
        <family val="1"/>
        <charset val="136"/>
      </rPr>
      <t xml:space="preserve">.(B34) </t>
    </r>
    <r>
      <rPr>
        <b/>
        <sz val="10"/>
        <color indexed="10"/>
        <rFont val="新細明體"/>
        <family val="1"/>
        <charset val="136"/>
      </rPr>
      <t>4</t>
    </r>
    <r>
      <rPr>
        <b/>
        <sz val="10"/>
        <color indexed="8"/>
        <rFont val="新細明體"/>
        <family val="1"/>
        <charset val="136"/>
      </rPr>
      <t xml:space="preserve">.(B57)
</t>
    </r>
    <r>
      <rPr>
        <b/>
        <sz val="10"/>
        <color indexed="10"/>
        <rFont val="新細明體"/>
        <family val="1"/>
        <charset val="136"/>
      </rPr>
      <t>5</t>
    </r>
    <r>
      <rPr>
        <b/>
        <sz val="10"/>
        <color indexed="8"/>
        <rFont val="新細明體"/>
        <family val="1"/>
        <charset val="136"/>
      </rPr>
      <t>.(B89)</t>
    </r>
    <phoneticPr fontId="5" type="noConversion"/>
  </si>
  <si>
    <r>
      <rPr>
        <b/>
        <sz val="7.5"/>
        <color indexed="10"/>
        <rFont val="新細明體"/>
        <family val="1"/>
        <charset val="136"/>
      </rPr>
      <t>11</t>
    </r>
    <r>
      <rPr>
        <b/>
        <sz val="7.5"/>
        <color indexed="8"/>
        <rFont val="新細明體"/>
        <family val="1"/>
        <charset val="136"/>
      </rPr>
      <t xml:space="preserve">.(一上) </t>
    </r>
    <r>
      <rPr>
        <b/>
        <sz val="7.5"/>
        <color indexed="10"/>
        <rFont val="新細明體"/>
        <family val="1"/>
        <charset val="136"/>
      </rPr>
      <t>12</t>
    </r>
    <r>
      <rPr>
        <b/>
        <sz val="7.5"/>
        <color indexed="8"/>
        <rFont val="新細明體"/>
        <family val="1"/>
        <charset val="136"/>
      </rPr>
      <t xml:space="preserve">.(一下)
</t>
    </r>
    <r>
      <rPr>
        <b/>
        <sz val="7.5"/>
        <color indexed="10"/>
        <rFont val="新細明體"/>
        <family val="1"/>
        <charset val="136"/>
      </rPr>
      <t>21</t>
    </r>
    <r>
      <rPr>
        <b/>
        <sz val="7.5"/>
        <color indexed="8"/>
        <rFont val="新細明體"/>
        <family val="1"/>
        <charset val="136"/>
      </rPr>
      <t>(二上)</t>
    </r>
    <r>
      <rPr>
        <b/>
        <sz val="7.5"/>
        <color indexed="10"/>
        <rFont val="新細明體"/>
        <family val="1"/>
        <charset val="136"/>
      </rPr>
      <t>22</t>
    </r>
    <r>
      <rPr>
        <b/>
        <sz val="7.5"/>
        <color indexed="8"/>
        <rFont val="新細明體"/>
        <family val="1"/>
        <charset val="136"/>
      </rPr>
      <t xml:space="preserve">(二下)
</t>
    </r>
    <r>
      <rPr>
        <b/>
        <sz val="7.5"/>
        <color indexed="10"/>
        <rFont val="新細明體"/>
        <family val="1"/>
        <charset val="136"/>
      </rPr>
      <t>3</t>
    </r>
    <r>
      <rPr>
        <b/>
        <sz val="7.5"/>
        <color indexed="8"/>
        <rFont val="新細明體"/>
        <family val="1"/>
        <charset val="136"/>
      </rPr>
      <t>~</t>
    </r>
    <r>
      <rPr>
        <b/>
        <sz val="7.5"/>
        <color indexed="10"/>
        <rFont val="新細明體"/>
        <family val="1"/>
        <charset val="136"/>
      </rPr>
      <t>6</t>
    </r>
    <r>
      <rPr>
        <b/>
        <sz val="7.5"/>
        <color indexed="8"/>
        <rFont val="新細明體"/>
        <family val="1"/>
        <charset val="136"/>
      </rPr>
      <t xml:space="preserve">(小三~小六)
</t>
    </r>
    <r>
      <rPr>
        <b/>
        <sz val="7.5"/>
        <color indexed="10"/>
        <rFont val="新細明體"/>
        <family val="1"/>
        <charset val="136"/>
      </rPr>
      <t>7</t>
    </r>
    <r>
      <rPr>
        <b/>
        <sz val="7.5"/>
        <color indexed="8"/>
        <rFont val="新細明體"/>
        <family val="1"/>
        <charset val="136"/>
      </rPr>
      <t>~</t>
    </r>
    <r>
      <rPr>
        <b/>
        <sz val="7.5"/>
        <color indexed="10"/>
        <rFont val="新細明體"/>
        <family val="1"/>
        <charset val="136"/>
      </rPr>
      <t>9</t>
    </r>
    <r>
      <rPr>
        <b/>
        <sz val="7.5"/>
        <color indexed="8"/>
        <rFont val="新細明體"/>
        <family val="1"/>
        <charset val="136"/>
      </rPr>
      <t>(國一~國三)</t>
    </r>
    <phoneticPr fontId="5" type="noConversion"/>
  </si>
  <si>
    <t>施測年月日</t>
    <phoneticPr fontId="5" type="noConversion"/>
  </si>
  <si>
    <t>流暢性分數</t>
    <phoneticPr fontId="5" type="noConversion"/>
  </si>
  <si>
    <r>
      <rPr>
        <sz val="9"/>
        <rFont val="新細明體"/>
        <family val="1"/>
        <charset val="136"/>
      </rPr>
      <t>百分等級</t>
    </r>
    <r>
      <rPr>
        <b/>
        <sz val="8"/>
        <rFont val="新細明體"/>
        <family val="1"/>
        <charset val="136"/>
      </rPr>
      <t>(</t>
    </r>
    <r>
      <rPr>
        <b/>
        <sz val="8"/>
        <color indexed="60"/>
        <rFont val="新細明體"/>
        <family val="1"/>
        <charset val="136"/>
      </rPr>
      <t>區間</t>
    </r>
    <r>
      <rPr>
        <b/>
        <sz val="8"/>
        <rFont val="新細明體"/>
        <family val="1"/>
        <charset val="136"/>
      </rPr>
      <t>)</t>
    </r>
    <phoneticPr fontId="5" type="noConversion"/>
  </si>
  <si>
    <t>常見字流暢性</t>
    <phoneticPr fontId="5" type="noConversion"/>
  </si>
  <si>
    <r>
      <t>題本：</t>
    </r>
    <r>
      <rPr>
        <b/>
        <sz val="12"/>
        <color indexed="10"/>
        <rFont val="新細明體"/>
        <family val="1"/>
        <charset val="136"/>
      </rPr>
      <t/>
    </r>
    <phoneticPr fontId="5" type="noConversion"/>
  </si>
  <si>
    <t>識字估字量</t>
    <phoneticPr fontId="5" type="noConversion"/>
  </si>
  <si>
    <r>
      <rPr>
        <sz val="9"/>
        <rFont val="新細明體"/>
        <family val="1"/>
        <charset val="136"/>
      </rPr>
      <t>百分等級</t>
    </r>
    <r>
      <rPr>
        <sz val="8"/>
        <rFont val="新細明體"/>
        <family val="1"/>
        <charset val="136"/>
      </rPr>
      <t>(</t>
    </r>
    <r>
      <rPr>
        <b/>
        <sz val="8"/>
        <color indexed="60"/>
        <rFont val="新細明體"/>
        <family val="1"/>
        <charset val="136"/>
      </rPr>
      <t>區間</t>
    </r>
    <r>
      <rPr>
        <sz val="8"/>
        <rFont val="新細明體"/>
        <family val="1"/>
        <charset val="136"/>
      </rPr>
      <t>)</t>
    </r>
    <phoneticPr fontId="5" type="noConversion"/>
  </si>
  <si>
    <r>
      <rPr>
        <sz val="10"/>
        <color indexed="12"/>
        <rFont val="新細明體"/>
        <family val="1"/>
        <charset val="136"/>
      </rPr>
      <t>★</t>
    </r>
    <r>
      <rPr>
        <sz val="10"/>
        <rFont val="新細明體"/>
        <family val="1"/>
        <charset val="136"/>
      </rPr>
      <t>有</t>
    </r>
    <r>
      <rPr>
        <b/>
        <sz val="10"/>
        <color indexed="14"/>
        <rFont val="新細明體"/>
        <family val="1"/>
        <charset val="136"/>
      </rPr>
      <t>團測</t>
    </r>
    <r>
      <rPr>
        <sz val="10"/>
        <rFont val="新細明體"/>
        <family val="1"/>
        <charset val="136"/>
      </rPr>
      <t>篩選需求時施測</t>
    </r>
    <phoneticPr fontId="5" type="noConversion"/>
  </si>
  <si>
    <t>識字量評估測驗</t>
    <phoneticPr fontId="5" type="noConversion"/>
  </si>
  <si>
    <r>
      <rPr>
        <b/>
        <sz val="11.5"/>
        <color indexed="10"/>
        <rFont val="新細明體"/>
        <family val="1"/>
        <charset val="136"/>
      </rPr>
      <t>1</t>
    </r>
    <r>
      <rPr>
        <sz val="11.5"/>
        <rFont val="新細明體"/>
        <family val="1"/>
        <charset val="136"/>
      </rPr>
      <t xml:space="preserve">.(A12) </t>
    </r>
    <r>
      <rPr>
        <b/>
        <sz val="11.5"/>
        <color indexed="10"/>
        <rFont val="新細明體"/>
        <family val="1"/>
        <charset val="136"/>
      </rPr>
      <t>2</t>
    </r>
    <r>
      <rPr>
        <sz val="11.5"/>
        <rFont val="新細明體"/>
        <family val="1"/>
        <charset val="136"/>
      </rPr>
      <t>.(A39)</t>
    </r>
    <phoneticPr fontId="5" type="noConversion"/>
  </si>
  <si>
    <t>聽詞選字</t>
    <phoneticPr fontId="5" type="noConversion"/>
  </si>
  <si>
    <t>看詞選字</t>
    <phoneticPr fontId="5" type="noConversion"/>
  </si>
  <si>
    <t>看字讀音</t>
    <phoneticPr fontId="5" type="noConversion"/>
  </si>
  <si>
    <t>看字造詞</t>
    <phoneticPr fontId="5" type="noConversion"/>
  </si>
  <si>
    <t>注音寫國字</t>
    <phoneticPr fontId="5" type="noConversion"/>
  </si>
  <si>
    <t>聽寫</t>
    <phoneticPr fontId="5" type="noConversion"/>
  </si>
  <si>
    <t>遠端抄寫</t>
    <phoneticPr fontId="5" type="noConversion"/>
  </si>
  <si>
    <t>近端抄寫</t>
    <phoneticPr fontId="5" type="noConversion"/>
  </si>
  <si>
    <t>抄短文</t>
    <phoneticPr fontId="5" type="noConversion"/>
  </si>
  <si>
    <t>基本讀寫字</t>
    <phoneticPr fontId="5" type="noConversion"/>
  </si>
  <si>
    <t>原始分數</t>
    <phoneticPr fontId="5" type="noConversion"/>
  </si>
  <si>
    <t>適用G1-G3或嚴重讀寫困難者。</t>
    <phoneticPr fontId="5" type="noConversion"/>
  </si>
  <si>
    <t>年級分數</t>
    <phoneticPr fontId="5" type="noConversion"/>
  </si>
  <si>
    <t>基本讀寫字</t>
    <phoneticPr fontId="1" type="noConversion"/>
  </si>
  <si>
    <t>測 驗 名 稱</t>
    <phoneticPr fontId="1" type="noConversion"/>
  </si>
  <si>
    <t>適用題本</t>
    <phoneticPr fontId="1" type="noConversion"/>
  </si>
  <si>
    <t>特教服務</t>
    <phoneticPr fontId="1" type="noConversion"/>
  </si>
  <si>
    <r>
      <rPr>
        <b/>
        <sz val="11"/>
        <color indexed="10"/>
        <rFont val="新細明體"/>
        <family val="1"/>
        <charset val="136"/>
      </rPr>
      <t>456</t>
    </r>
    <r>
      <rPr>
        <sz val="8"/>
        <rFont val="新細明體"/>
        <family val="1"/>
        <charset val="136"/>
      </rPr>
      <t>題本</t>
    </r>
    <phoneticPr fontId="1" type="noConversion"/>
  </si>
  <si>
    <t>答對題數</t>
    <phoneticPr fontId="1" type="noConversion"/>
  </si>
  <si>
    <t>答對比例</t>
    <phoneticPr fontId="1" type="noConversion"/>
  </si>
  <si>
    <t>達切截</t>
    <phoneticPr fontId="1" type="noConversion"/>
  </si>
  <si>
    <r>
      <rPr>
        <b/>
        <sz val="11"/>
        <color indexed="10"/>
        <rFont val="新細明體"/>
        <family val="1"/>
        <charset val="136"/>
      </rPr>
      <t>23</t>
    </r>
    <r>
      <rPr>
        <sz val="8"/>
        <rFont val="新細明體"/>
        <family val="1"/>
        <charset val="136"/>
      </rPr>
      <t>題本</t>
    </r>
    <phoneticPr fontId="1" type="noConversion"/>
  </si>
  <si>
    <t>閱讀理解困難篩選</t>
    <phoneticPr fontId="1" type="noConversion"/>
  </si>
  <si>
    <r>
      <rPr>
        <b/>
        <sz val="10"/>
        <color indexed="14"/>
        <rFont val="新細明體"/>
        <family val="1"/>
        <charset val="136"/>
      </rPr>
      <t>無</t>
    </r>
    <r>
      <rPr>
        <b/>
        <sz val="10"/>
        <color indexed="8"/>
        <rFont val="新細明體"/>
        <family val="1"/>
        <charset val="136"/>
      </rPr>
      <t>報讀</t>
    </r>
    <phoneticPr fontId="1" type="noConversion"/>
  </si>
  <si>
    <t>年級題本</t>
    <phoneticPr fontId="1" type="noConversion"/>
  </si>
  <si>
    <t>A卷</t>
    <phoneticPr fontId="5" type="noConversion"/>
  </si>
  <si>
    <t>成績</t>
    <phoneticPr fontId="5" type="noConversion"/>
  </si>
  <si>
    <t>總題數</t>
    <phoneticPr fontId="5" type="noConversion"/>
  </si>
  <si>
    <t>得分率</t>
    <phoneticPr fontId="5" type="noConversion"/>
  </si>
  <si>
    <t>PR25切截分數</t>
    <phoneticPr fontId="5" type="noConversion"/>
  </si>
  <si>
    <t>小二至小六
閱讀理解篩選測驗</t>
    <phoneticPr fontId="5" type="noConversion"/>
  </si>
  <si>
    <t>B卷</t>
    <phoneticPr fontId="5" type="noConversion"/>
  </si>
  <si>
    <t>閱讀理解篩選測驗</t>
    <phoneticPr fontId="5" type="noConversion"/>
  </si>
  <si>
    <t>A</t>
    <phoneticPr fontId="5" type="noConversion"/>
  </si>
  <si>
    <t>B</t>
    <phoneticPr fontId="5" type="noConversion"/>
  </si>
  <si>
    <t>國小</t>
    <phoneticPr fontId="5" type="noConversion"/>
  </si>
  <si>
    <t>條件</t>
    <phoneticPr fontId="5" type="noConversion"/>
  </si>
  <si>
    <t>國中</t>
    <phoneticPr fontId="5" type="noConversion"/>
  </si>
  <si>
    <t>國民中學閱讀推理測驗</t>
    <phoneticPr fontId="5" type="noConversion"/>
  </si>
  <si>
    <t>2019閱讀理解測驗</t>
    <phoneticPr fontId="1" type="noConversion"/>
  </si>
  <si>
    <t>適用版本</t>
    <phoneticPr fontId="5" type="noConversion"/>
  </si>
  <si>
    <r>
      <rPr>
        <sz val="12"/>
        <rFont val="新細明體"/>
        <family val="1"/>
        <charset val="136"/>
      </rPr>
      <t>百分等級</t>
    </r>
    <r>
      <rPr>
        <sz val="8"/>
        <rFont val="新細明體"/>
        <family val="1"/>
        <charset val="136"/>
      </rPr>
      <t/>
    </r>
    <phoneticPr fontId="1" type="noConversion"/>
  </si>
  <si>
    <t>題本</t>
    <phoneticPr fontId="5" type="noConversion"/>
  </si>
  <si>
    <t>G2</t>
    <phoneticPr fontId="5" type="noConversion"/>
  </si>
  <si>
    <t>G3</t>
    <phoneticPr fontId="5" type="noConversion"/>
  </si>
  <si>
    <t>G4</t>
    <phoneticPr fontId="5" type="noConversion"/>
  </si>
  <si>
    <t>G5</t>
    <phoneticPr fontId="5" type="noConversion"/>
  </si>
  <si>
    <t>G6</t>
    <phoneticPr fontId="5" type="noConversion"/>
  </si>
  <si>
    <t>測驗</t>
    <phoneticPr fontId="1" type="noConversion"/>
  </si>
  <si>
    <t>基礎數學</t>
    <phoneticPr fontId="1" type="noConversion"/>
  </si>
  <si>
    <t>比大</t>
    <phoneticPr fontId="1" type="noConversion"/>
  </si>
  <si>
    <t>比小</t>
    <phoneticPr fontId="1" type="noConversion"/>
  </si>
  <si>
    <t>不進位</t>
    <phoneticPr fontId="1" type="noConversion"/>
  </si>
  <si>
    <t xml:space="preserve">進位
加法
進位
加法
進位
加法
</t>
    <phoneticPr fontId="1" type="noConversion"/>
  </si>
  <si>
    <t>不借位</t>
    <phoneticPr fontId="1" type="noConversion"/>
  </si>
  <si>
    <t>借位</t>
    <phoneticPr fontId="1" type="noConversion"/>
  </si>
  <si>
    <t>九九</t>
    <phoneticPr fontId="1" type="noConversion"/>
  </si>
  <si>
    <t>空格</t>
    <phoneticPr fontId="1" type="noConversion"/>
  </si>
  <si>
    <t>三則</t>
    <phoneticPr fontId="1" type="noConversion"/>
  </si>
  <si>
    <t>應用</t>
    <phoneticPr fontId="1" type="noConversion"/>
  </si>
  <si>
    <t>名稱</t>
    <phoneticPr fontId="1" type="noConversion"/>
  </si>
  <si>
    <t>概念評量</t>
    <phoneticPr fontId="1" type="noConversion"/>
  </si>
  <si>
    <t>加法</t>
    <phoneticPr fontId="1" type="noConversion"/>
  </si>
  <si>
    <t>減法</t>
    <phoneticPr fontId="1" type="noConversion"/>
  </si>
  <si>
    <t>減法1</t>
    <phoneticPr fontId="1" type="noConversion"/>
  </si>
  <si>
    <t>減法2</t>
    <phoneticPr fontId="1" type="noConversion"/>
  </si>
  <si>
    <t>減法6</t>
    <phoneticPr fontId="1" type="noConversion"/>
  </si>
  <si>
    <t>乘法</t>
    <phoneticPr fontId="1" type="noConversion"/>
  </si>
  <si>
    <t>運算</t>
    <phoneticPr fontId="1" type="noConversion"/>
  </si>
  <si>
    <t>問題</t>
    <phoneticPr fontId="1" type="noConversion"/>
  </si>
  <si>
    <t>切截點</t>
    <phoneticPr fontId="1" type="noConversion"/>
  </si>
  <si>
    <r>
      <t>答對比率</t>
    </r>
    <r>
      <rPr>
        <b/>
        <sz val="8"/>
        <color indexed="12"/>
        <rFont val="新細明體"/>
        <family val="1"/>
        <charset val="136"/>
      </rPr>
      <t>(請填答對題數)</t>
    </r>
    <phoneticPr fontId="1" type="noConversion"/>
  </si>
  <si>
    <t>未達切截</t>
    <phoneticPr fontId="1" type="noConversion"/>
  </si>
  <si>
    <t>有做完的題數</t>
    <phoneticPr fontId="1" type="noConversion"/>
  </si>
  <si>
    <t>做對/做完比率</t>
    <phoneticPr fontId="1" type="noConversion"/>
  </si>
  <si>
    <r>
      <t>1.國中原則上僅做：九九乘法、空格運算、三則運算、應用問題四項。 2.</t>
    </r>
    <r>
      <rPr>
        <b/>
        <sz val="9"/>
        <color indexed="60"/>
        <rFont val="新細明體"/>
        <family val="1"/>
        <charset val="136"/>
      </rPr>
      <t>疑有數學障礙，請施測全部分測驗。</t>
    </r>
    <phoneticPr fontId="5" type="noConversion"/>
  </si>
  <si>
    <t>數學</t>
    <phoneticPr fontId="1" type="noConversion"/>
  </si>
  <si>
    <t>trim1</t>
  </si>
  <si>
    <t>trim3</t>
    <phoneticPr fontId="5" type="noConversion"/>
  </si>
  <si>
    <t>/</t>
    <phoneticPr fontId="5" type="noConversion"/>
  </si>
  <si>
    <t>　</t>
    <phoneticPr fontId="5" type="noConversion"/>
  </si>
  <si>
    <t>參考小二</t>
    <phoneticPr fontId="1" type="noConversion"/>
  </si>
  <si>
    <t>G3-G4</t>
    <phoneticPr fontId="5" type="noConversion"/>
  </si>
  <si>
    <t>G5-G6</t>
    <phoneticPr fontId="5" type="noConversion"/>
  </si>
  <si>
    <t>測驗名稱</t>
    <phoneticPr fontId="5" type="noConversion"/>
  </si>
  <si>
    <t>核心因素</t>
    <phoneticPr fontId="5" type="noConversion"/>
  </si>
  <si>
    <t>數感</t>
    <phoneticPr fontId="5" type="noConversion"/>
  </si>
  <si>
    <t>計算</t>
    <phoneticPr fontId="5" type="noConversion"/>
  </si>
  <si>
    <t>應用</t>
    <phoneticPr fontId="5" type="noConversion"/>
  </si>
  <si>
    <t>基本數學</t>
    <phoneticPr fontId="5" type="noConversion"/>
  </si>
  <si>
    <t>核心能力</t>
    <phoneticPr fontId="5" type="noConversion"/>
  </si>
  <si>
    <t>數字概念</t>
    <phoneticPr fontId="5" type="noConversion"/>
  </si>
  <si>
    <t>簡單計算</t>
    <phoneticPr fontId="5" type="noConversion"/>
  </si>
  <si>
    <t>複雜計算</t>
    <phoneticPr fontId="5" type="noConversion"/>
  </si>
  <si>
    <t>(重要情況概述)</t>
    <phoneticPr fontId="5" type="noConversion"/>
  </si>
  <si>
    <t>核心能力測驗</t>
    <phoneticPr fontId="5" type="noConversion"/>
  </si>
  <si>
    <t>分測驗</t>
    <phoneticPr fontId="5" type="noConversion"/>
  </si>
  <si>
    <t>答對題數</t>
    <phoneticPr fontId="5" type="noConversion"/>
  </si>
  <si>
    <t>答對總數</t>
    <phoneticPr fontId="5" type="noConversion"/>
  </si>
  <si>
    <t>切截題數</t>
    <phoneticPr fontId="5" type="noConversion"/>
  </si>
  <si>
    <t>適用常模</t>
    <phoneticPr fontId="5" type="noConversion"/>
  </si>
  <si>
    <r>
      <rPr>
        <b/>
        <sz val="12"/>
        <color indexed="10"/>
        <rFont val="新細明體"/>
        <family val="1"/>
        <charset val="136"/>
      </rPr>
      <t>＜＝</t>
    </r>
    <r>
      <rPr>
        <sz val="12"/>
        <color indexed="8"/>
        <rFont val="新細明體"/>
        <family val="1"/>
        <charset val="136"/>
      </rPr>
      <t>切截</t>
    </r>
    <phoneticPr fontId="5" type="noConversion"/>
  </si>
  <si>
    <t>★1.國中生使用G56版本，對照小六常模。各年級均不需往更低年級施測。</t>
    <phoneticPr fontId="5" type="noConversion"/>
  </si>
  <si>
    <t xml:space="preserve">    2.行為觀察紀錄紙請至中國行為科學社/下載專區http://www.mytest.com.tw/download.aspx下載。</t>
    <phoneticPr fontId="5" type="noConversion"/>
  </si>
  <si>
    <t>數學核心能力</t>
    <phoneticPr fontId="5" type="noConversion"/>
  </si>
  <si>
    <t>常模</t>
    <phoneticPr fontId="5" type="noConversion"/>
  </si>
  <si>
    <t>切截1</t>
    <phoneticPr fontId="5" type="noConversion"/>
  </si>
  <si>
    <t>切截2</t>
    <phoneticPr fontId="5" type="noConversion"/>
  </si>
  <si>
    <t>切截3</t>
    <phoneticPr fontId="5" type="noConversion"/>
  </si>
  <si>
    <r>
      <rPr>
        <sz val="8"/>
        <color theme="1"/>
        <rFont val="細明體"/>
        <family val="3"/>
        <charset val="136"/>
      </rPr>
      <t>切截</t>
    </r>
    <r>
      <rPr>
        <sz val="8"/>
        <color theme="1"/>
        <rFont val="Calibri"/>
        <family val="2"/>
      </rPr>
      <t>4</t>
    </r>
    <phoneticPr fontId="5" type="noConversion"/>
  </si>
  <si>
    <r>
      <rPr>
        <sz val="8"/>
        <color theme="1"/>
        <rFont val="細明體"/>
        <family val="3"/>
        <charset val="136"/>
      </rPr>
      <t>切截</t>
    </r>
    <r>
      <rPr>
        <sz val="8"/>
        <color theme="1"/>
        <rFont val="Calibri"/>
        <family val="2"/>
      </rPr>
      <t>5</t>
    </r>
    <phoneticPr fontId="5" type="noConversion"/>
  </si>
  <si>
    <t>C3二位數*二位數</t>
    <phoneticPr fontId="5" type="noConversion"/>
  </si>
  <si>
    <t>B3三位數減法</t>
    <phoneticPr fontId="5" type="noConversion"/>
  </si>
  <si>
    <t>G56</t>
    <phoneticPr fontId="5" type="noConversion"/>
  </si>
  <si>
    <t>B2退位減法</t>
    <phoneticPr fontId="5" type="noConversion"/>
  </si>
  <si>
    <t>A1進位加法</t>
  </si>
  <si>
    <t>B1不退位減法</t>
    <phoneticPr fontId="5" type="noConversion"/>
  </si>
  <si>
    <t>參用G2</t>
    <phoneticPr fontId="5" type="noConversion"/>
  </si>
  <si>
    <t>參考小二</t>
    <phoneticPr fontId="5" type="noConversion"/>
  </si>
  <si>
    <t>第二項</t>
    <phoneticPr fontId="5" type="noConversion"/>
  </si>
  <si>
    <t>第一項</t>
    <phoneticPr fontId="5" type="noConversion"/>
  </si>
  <si>
    <t>關鍵2</t>
    <phoneticPr fontId="5" type="noConversion"/>
  </si>
  <si>
    <t>關鍵1</t>
    <phoneticPr fontId="5" type="noConversion"/>
  </si>
  <si>
    <t>常模年級</t>
    <phoneticPr fontId="5" type="noConversion"/>
  </si>
  <si>
    <t>施測觀察</t>
    <phoneticPr fontId="5" type="noConversion"/>
  </si>
  <si>
    <t>正確率-答對率</t>
    <phoneticPr fontId="5" type="noConversion"/>
  </si>
  <si>
    <t>比率</t>
    <phoneticPr fontId="5" type="noConversion"/>
  </si>
  <si>
    <t>差異發生率</t>
    <phoneticPr fontId="5" type="noConversion"/>
  </si>
  <si>
    <t>作答答對率</t>
    <phoneticPr fontId="5" type="noConversion"/>
  </si>
  <si>
    <t>正確率</t>
    <phoneticPr fontId="5" type="noConversion"/>
  </si>
  <si>
    <t>關鍵項目</t>
    <phoneticPr fontId="5" type="noConversion"/>
  </si>
  <si>
    <t>作答題數</t>
    <phoneticPr fontId="5" type="noConversion"/>
  </si>
  <si>
    <t>適用題本與常模</t>
    <phoneticPr fontId="5" type="noConversion"/>
  </si>
  <si>
    <t>2019基礎數學計算評量</t>
    <phoneticPr fontId="1" type="noConversion"/>
  </si>
  <si>
    <t>施測時年級(請填年級1~9)</t>
    <phoneticPr fontId="5" type="noConversion"/>
  </si>
  <si>
    <t>6-99</t>
  </si>
  <si>
    <t>1-5</t>
  </si>
  <si>
    <t>&lt;1</t>
  </si>
  <si>
    <t>54-99</t>
  </si>
  <si>
    <t>16-99</t>
  </si>
  <si>
    <t>29-99</t>
  </si>
  <si>
    <r>
      <t>5-99</t>
    </r>
    <r>
      <rPr>
        <sz val="12"/>
        <color rgb="FF000000"/>
        <rFont val="細明體"/>
        <family val="3"/>
        <charset val="136"/>
      </rPr>
      <t>四</t>
    </r>
    <phoneticPr fontId="1" type="noConversion"/>
  </si>
  <si>
    <r>
      <t>14-99</t>
    </r>
    <r>
      <rPr>
        <sz val="12"/>
        <color rgb="FF000000"/>
        <rFont val="細明體"/>
        <family val="3"/>
        <charset val="136"/>
      </rPr>
      <t>四</t>
    </r>
    <phoneticPr fontId="1" type="noConversion"/>
  </si>
  <si>
    <t>23-53</t>
  </si>
  <si>
    <t>3-15</t>
  </si>
  <si>
    <t>13-28</t>
  </si>
  <si>
    <r>
      <t>2-4</t>
    </r>
    <r>
      <rPr>
        <sz val="12"/>
        <color rgb="FF000000"/>
        <rFont val="細明體"/>
        <family val="3"/>
        <charset val="136"/>
      </rPr>
      <t>四</t>
    </r>
    <phoneticPr fontId="1" type="noConversion"/>
  </si>
  <si>
    <r>
      <t>4-13</t>
    </r>
    <r>
      <rPr>
        <sz val="12"/>
        <color rgb="FF000000"/>
        <rFont val="細明體"/>
        <family val="3"/>
        <charset val="136"/>
      </rPr>
      <t>四</t>
    </r>
    <phoneticPr fontId="1" type="noConversion"/>
  </si>
  <si>
    <t>10-22</t>
  </si>
  <si>
    <t>44-99</t>
  </si>
  <si>
    <t>28-99</t>
  </si>
  <si>
    <t>8-12</t>
  </si>
  <si>
    <r>
      <t>1</t>
    </r>
    <r>
      <rPr>
        <sz val="12"/>
        <color rgb="FF000000"/>
        <rFont val="細明體"/>
        <family val="3"/>
        <charset val="136"/>
      </rPr>
      <t>四</t>
    </r>
    <phoneticPr fontId="1" type="noConversion"/>
  </si>
  <si>
    <r>
      <t>3</t>
    </r>
    <r>
      <rPr>
        <sz val="12"/>
        <color rgb="FF000000"/>
        <rFont val="細明體"/>
        <family val="3"/>
        <charset val="136"/>
      </rPr>
      <t>四</t>
    </r>
    <phoneticPr fontId="1" type="noConversion"/>
  </si>
  <si>
    <t>6-9</t>
  </si>
  <si>
    <t>19-43</t>
  </si>
  <si>
    <t>8-27</t>
  </si>
  <si>
    <t>5-7</t>
  </si>
  <si>
    <r>
      <t>&lt;1</t>
    </r>
    <r>
      <rPr>
        <sz val="12"/>
        <color rgb="FF000000"/>
        <rFont val="細明體"/>
        <family val="3"/>
        <charset val="136"/>
      </rPr>
      <t>四</t>
    </r>
    <phoneticPr fontId="1" type="noConversion"/>
  </si>
  <si>
    <r>
      <t>2</t>
    </r>
    <r>
      <rPr>
        <sz val="12"/>
        <color rgb="FF000000"/>
        <rFont val="細明體"/>
        <family val="3"/>
        <charset val="136"/>
      </rPr>
      <t>四</t>
    </r>
    <phoneticPr fontId="1" type="noConversion"/>
  </si>
  <si>
    <t>3-5</t>
  </si>
  <si>
    <t>9-18</t>
  </si>
  <si>
    <t>3-7</t>
  </si>
  <si>
    <t>6-8</t>
  </si>
  <si>
    <t>2</t>
  </si>
  <si>
    <t>1</t>
  </si>
  <si>
    <r>
      <t>&lt;1</t>
    </r>
    <r>
      <rPr>
        <sz val="12"/>
        <color theme="1"/>
        <rFont val="細明體"/>
        <family val="3"/>
        <charset val="136"/>
      </rPr>
      <t>四</t>
    </r>
    <phoneticPr fontId="1" type="noConversion"/>
  </si>
  <si>
    <t>C3</t>
  </si>
  <si>
    <t>C2</t>
  </si>
  <si>
    <t>C1</t>
  </si>
  <si>
    <t>B4</t>
  </si>
  <si>
    <t>B3</t>
  </si>
  <si>
    <t>B2</t>
  </si>
  <si>
    <t>B1</t>
  </si>
  <si>
    <t>A1</t>
  </si>
  <si>
    <t>六</t>
  </si>
  <si>
    <t>59-99</t>
  </si>
  <si>
    <t>18-99</t>
  </si>
  <si>
    <t>33-99</t>
  </si>
  <si>
    <t>32-58</t>
  </si>
  <si>
    <t>4-17</t>
  </si>
  <si>
    <t>16-32</t>
  </si>
  <si>
    <t>18-31</t>
  </si>
  <si>
    <t>2-3</t>
  </si>
  <si>
    <t>51-99</t>
  </si>
  <si>
    <t>26-99</t>
  </si>
  <si>
    <t>10-15</t>
  </si>
  <si>
    <t>8-17</t>
  </si>
  <si>
    <t>27-50</t>
  </si>
  <si>
    <t>8-25</t>
  </si>
  <si>
    <t>7-8</t>
  </si>
  <si>
    <t>4-7</t>
  </si>
  <si>
    <t>15-26</t>
  </si>
  <si>
    <t>4-6</t>
  </si>
  <si>
    <t>8-14</t>
  </si>
  <si>
    <t>3</t>
  </si>
  <si>
    <t>註:同作答正確率，唯.9x不含1, 不會有1.0的情況發生。</t>
  </si>
  <si>
    <t>註: .0x表.00-.09~、.1x表.10-.19~…以此類推，唯.9x包含1.0。</t>
  </si>
  <si>
    <t>4-99</t>
  </si>
  <si>
    <t>1-99</t>
  </si>
  <si>
    <t>7-99</t>
  </si>
  <si>
    <t>2-99</t>
  </si>
  <si>
    <r>
      <t>1-99</t>
    </r>
    <r>
      <rPr>
        <sz val="12"/>
        <color theme="1"/>
        <rFont val="細明體"/>
        <family val="3"/>
        <charset val="136"/>
      </rPr>
      <t>四</t>
    </r>
    <phoneticPr fontId="1" type="noConversion"/>
  </si>
  <si>
    <r>
      <t>3-99</t>
    </r>
    <r>
      <rPr>
        <sz val="12"/>
        <color theme="1"/>
        <rFont val="細明體"/>
        <family val="3"/>
        <charset val="136"/>
      </rPr>
      <t>四</t>
    </r>
    <phoneticPr fontId="1" type="noConversion"/>
  </si>
  <si>
    <t>.0x</t>
  </si>
  <si>
    <t>20-99</t>
  </si>
  <si>
    <t>3-99</t>
  </si>
  <si>
    <t>17-99</t>
  </si>
  <si>
    <t>8-99</t>
  </si>
  <si>
    <t>10-99</t>
  </si>
  <si>
    <r>
      <t>2-99</t>
    </r>
    <r>
      <rPr>
        <sz val="12"/>
        <color theme="1"/>
        <rFont val="細明體"/>
        <family val="3"/>
        <charset val="136"/>
      </rPr>
      <t>四</t>
    </r>
    <phoneticPr fontId="1" type="noConversion"/>
  </si>
  <si>
    <t>.9x</t>
  </si>
  <si>
    <t>五</t>
  </si>
  <si>
    <t>4-5</t>
  </si>
  <si>
    <t>.1x</t>
  </si>
  <si>
    <t>8-19</t>
  </si>
  <si>
    <t>1-2</t>
  </si>
  <si>
    <t>7-16</t>
  </si>
  <si>
    <t>4-9</t>
  </si>
  <si>
    <r>
      <t>1</t>
    </r>
    <r>
      <rPr>
        <sz val="12"/>
        <color theme="1"/>
        <rFont val="細明體"/>
        <family val="3"/>
        <charset val="136"/>
      </rPr>
      <t>四</t>
    </r>
    <phoneticPr fontId="1" type="noConversion"/>
  </si>
  <si>
    <t>.8x</t>
  </si>
  <si>
    <t>9-99</t>
  </si>
  <si>
    <t>.2x</t>
  </si>
  <si>
    <t>.7x</t>
  </si>
  <si>
    <t>2-8</t>
  </si>
  <si>
    <t>.3x</t>
  </si>
  <si>
    <t>2-4</t>
  </si>
  <si>
    <t>.6x</t>
  </si>
  <si>
    <t>.4x</t>
  </si>
  <si>
    <t>.5x</t>
  </si>
  <si>
    <t>35-99</t>
  </si>
  <si>
    <t>45-99</t>
  </si>
  <si>
    <t>5-99</t>
  </si>
  <si>
    <t>14-99</t>
  </si>
  <si>
    <t>20-34</t>
  </si>
  <si>
    <t>28-44</t>
  </si>
  <si>
    <t>4-13</t>
  </si>
  <si>
    <t>10-19</t>
  </si>
  <si>
    <t>66-99</t>
  </si>
  <si>
    <t>41-99</t>
  </si>
  <si>
    <t>18-27</t>
  </si>
  <si>
    <t>7-9</t>
  </si>
  <si>
    <t>45-65</t>
  </si>
  <si>
    <t>13-40</t>
  </si>
  <si>
    <t>13-17</t>
  </si>
  <si>
    <t>33-44</t>
  </si>
  <si>
    <t>6-12</t>
  </si>
  <si>
    <t>20-32</t>
  </si>
  <si>
    <t>6-7</t>
  </si>
  <si>
    <t>11-99</t>
  </si>
  <si>
    <t>12-99</t>
  </si>
  <si>
    <t>24-99</t>
  </si>
  <si>
    <t>14-19</t>
  </si>
  <si>
    <t>5-10</t>
  </si>
  <si>
    <t>6-11</t>
  </si>
  <si>
    <t>10-23</t>
  </si>
  <si>
    <t>9-13</t>
  </si>
  <si>
    <t>5-8</t>
  </si>
  <si>
    <t>&lt;2</t>
  </si>
  <si>
    <t>&lt;1</t>
    <phoneticPr fontId="1" type="noConversion"/>
  </si>
  <si>
    <t>四</t>
  </si>
  <si>
    <t>23-99</t>
  </si>
  <si>
    <t>16-23</t>
  </si>
  <si>
    <t>11-15</t>
  </si>
  <si>
    <t>4-8</t>
  </si>
  <si>
    <t>6-16</t>
  </si>
  <si>
    <t>64-99</t>
  </si>
  <si>
    <t>12-19</t>
  </si>
  <si>
    <t>49-63</t>
  </si>
  <si>
    <t>8-16</t>
  </si>
  <si>
    <t>5-9</t>
  </si>
  <si>
    <t>4</t>
  </si>
  <si>
    <t>7-11</t>
  </si>
  <si>
    <t>57-99</t>
  </si>
  <si>
    <t>40-48</t>
  </si>
  <si>
    <t>3-4</t>
  </si>
  <si>
    <t>5-6</t>
  </si>
  <si>
    <t>36-56</t>
  </si>
  <si>
    <t>31-39</t>
  </si>
  <si>
    <t>5</t>
  </si>
  <si>
    <t>22-35</t>
  </si>
  <si>
    <t>24-30</t>
  </si>
  <si>
    <t>15-21</t>
  </si>
  <si>
    <t>18-23</t>
  </si>
  <si>
    <t>9-14</t>
  </si>
  <si>
    <t>10-12</t>
  </si>
  <si>
    <t>27-99</t>
  </si>
  <si>
    <t>25-99</t>
  </si>
  <si>
    <t>18-26</t>
  </si>
  <si>
    <t>27-34</t>
  </si>
  <si>
    <t>2-6</t>
  </si>
  <si>
    <t>9-24</t>
  </si>
  <si>
    <t>16-27</t>
  </si>
  <si>
    <t>1-3</t>
  </si>
  <si>
    <t>10-17</t>
  </si>
  <si>
    <t>17-26</t>
  </si>
  <si>
    <t>10-16</t>
  </si>
  <si>
    <t>8-10</t>
  </si>
  <si>
    <t>三</t>
  </si>
  <si>
    <t>72-99</t>
  </si>
  <si>
    <t>61-71</t>
  </si>
  <si>
    <t>54-60</t>
  </si>
  <si>
    <t>51-53</t>
  </si>
  <si>
    <t>47-50</t>
  </si>
  <si>
    <t>82-99</t>
  </si>
  <si>
    <t>49-99</t>
  </si>
  <si>
    <t>42-46</t>
  </si>
  <si>
    <t>71-81</t>
  </si>
  <si>
    <t>15-23</t>
  </si>
  <si>
    <t>35-48</t>
  </si>
  <si>
    <t>39-41</t>
  </si>
  <si>
    <t>64-70</t>
  </si>
  <si>
    <t>29-34</t>
  </si>
  <si>
    <t>52-99</t>
  </si>
  <si>
    <t>31-99</t>
  </si>
  <si>
    <t>34-38</t>
  </si>
  <si>
    <t>58-63</t>
  </si>
  <si>
    <t>22-28</t>
  </si>
  <si>
    <t>42-51</t>
  </si>
  <si>
    <t>47-53</t>
  </si>
  <si>
    <t>26-30</t>
  </si>
  <si>
    <t>16-30</t>
  </si>
  <si>
    <t>27-43</t>
  </si>
  <si>
    <t>3-9</t>
  </si>
  <si>
    <t>30-33</t>
  </si>
  <si>
    <t>53-57</t>
  </si>
  <si>
    <t>14-21</t>
  </si>
  <si>
    <t>36-41</t>
  </si>
  <si>
    <t>37-46</t>
  </si>
  <si>
    <t>18-25</t>
  </si>
  <si>
    <t>21-26</t>
  </si>
  <si>
    <t>25-29</t>
  </si>
  <si>
    <t>45-52</t>
  </si>
  <si>
    <t>10-13</t>
  </si>
  <si>
    <t>24-35</t>
  </si>
  <si>
    <t>28-36</t>
  </si>
  <si>
    <t>11-17</t>
  </si>
  <si>
    <t>7-10</t>
  </si>
  <si>
    <t>16-20</t>
  </si>
  <si>
    <t>20-24</t>
  </si>
  <si>
    <t>36-44</t>
  </si>
  <si>
    <t>8-9</t>
  </si>
  <si>
    <t>17-23</t>
  </si>
  <si>
    <t>13-19</t>
  </si>
  <si>
    <t>28-35</t>
  </si>
  <si>
    <t>9-16</t>
  </si>
  <si>
    <t>7-15</t>
  </si>
  <si>
    <t>10</t>
  </si>
  <si>
    <t>9-12</t>
  </si>
  <si>
    <t>20-27</t>
  </si>
  <si>
    <t>&lt;5</t>
  </si>
  <si>
    <t>&lt;4</t>
  </si>
  <si>
    <t>二</t>
  </si>
  <si>
    <t>差異發生率(NEW)</t>
  </si>
  <si>
    <t>差值</t>
  </si>
  <si>
    <t>作答正確率(NEW)</t>
  </si>
  <si>
    <t>Acc</t>
  </si>
  <si>
    <t>正確率</t>
  </si>
  <si>
    <t>題數</t>
  </si>
  <si>
    <r>
      <rPr>
        <sz val="9"/>
        <rFont val="新細明體"/>
        <family val="1"/>
        <charset val="136"/>
      </rPr>
      <t>百分等級</t>
    </r>
    <r>
      <rPr>
        <sz val="8"/>
        <rFont val="新細明體"/>
        <family val="1"/>
        <charset val="136"/>
      </rPr>
      <t>(</t>
    </r>
    <r>
      <rPr>
        <b/>
        <sz val="8"/>
        <color indexed="10"/>
        <rFont val="標楷體"/>
        <family val="4"/>
        <charset val="136"/>
      </rPr>
      <t>區間</t>
    </r>
    <r>
      <rPr>
        <sz val="8"/>
        <rFont val="新細明體"/>
        <family val="1"/>
        <charset val="136"/>
      </rPr>
      <t>)</t>
    </r>
    <phoneticPr fontId="5" type="noConversion"/>
  </si>
  <si>
    <t>一上10週後開始適測</t>
    <phoneticPr fontId="5" type="noConversion"/>
  </si>
  <si>
    <t>注音符號診斷測驗</t>
    <phoneticPr fontId="5" type="noConversion"/>
  </si>
  <si>
    <t>測驗總分</t>
    <phoneticPr fontId="5" type="noConversion"/>
  </si>
  <si>
    <t>聽寫總分</t>
    <phoneticPr fontId="5" type="noConversion"/>
  </si>
  <si>
    <t>認讀總分</t>
    <phoneticPr fontId="5" type="noConversion"/>
  </si>
  <si>
    <t>聽寫聲調</t>
    <phoneticPr fontId="5" type="noConversion"/>
  </si>
  <si>
    <t>單音+語詞</t>
    <phoneticPr fontId="5" type="noConversion"/>
  </si>
  <si>
    <t>聽寫符號</t>
    <phoneticPr fontId="5" type="noConversion"/>
  </si>
  <si>
    <t>認讀短文</t>
    <phoneticPr fontId="5" type="noConversion"/>
  </si>
  <si>
    <t>認讀結合韻</t>
    <phoneticPr fontId="5" type="noConversion"/>
  </si>
  <si>
    <t>認讀符號</t>
    <phoneticPr fontId="5" type="noConversion"/>
  </si>
  <si>
    <t>切截</t>
    <phoneticPr fontId="5" type="noConversion"/>
  </si>
  <si>
    <t>總分</t>
    <phoneticPr fontId="5" type="noConversion"/>
  </si>
  <si>
    <t>聲調</t>
    <phoneticPr fontId="5" type="noConversion"/>
  </si>
  <si>
    <t>聲韻覺識</t>
  </si>
  <si>
    <r>
      <rPr>
        <b/>
        <sz val="12"/>
        <color indexed="12"/>
        <rFont val="新細明體"/>
        <family val="1"/>
        <charset val="136"/>
      </rPr>
      <t>聲韻覺識</t>
    </r>
    <r>
      <rPr>
        <sz val="12"/>
        <rFont val="新細明體"/>
        <family val="1"/>
        <charset val="136"/>
      </rPr>
      <t>切截分數</t>
    </r>
    <phoneticPr fontId="5" type="noConversion"/>
  </si>
  <si>
    <t>聲韻覺識總分</t>
    <phoneticPr fontId="5" type="noConversion"/>
  </si>
  <si>
    <r>
      <t>聲韻覺識測驗</t>
    </r>
    <r>
      <rPr>
        <b/>
        <sz val="12"/>
        <color indexed="12"/>
        <rFont val="新細明體"/>
        <family val="1"/>
        <charset val="136"/>
      </rPr>
      <t>(篩選)</t>
    </r>
    <phoneticPr fontId="5" type="noConversion"/>
  </si>
  <si>
    <r>
      <rPr>
        <sz val="10"/>
        <color indexed="12"/>
        <rFont val="新細明體"/>
        <family val="1"/>
        <charset val="136"/>
      </rPr>
      <t>★</t>
    </r>
    <r>
      <rPr>
        <sz val="10"/>
        <rFont val="新細明體"/>
        <family val="1"/>
        <charset val="136"/>
      </rPr>
      <t>測驗未達切截時，建議進行</t>
    </r>
    <r>
      <rPr>
        <b/>
        <sz val="10"/>
        <color indexed="12"/>
        <rFont val="新細明體"/>
        <family val="1"/>
        <charset val="136"/>
      </rPr>
      <t>聲韻覺識</t>
    </r>
    <r>
      <rPr>
        <b/>
        <sz val="10"/>
        <color indexed="14"/>
        <rFont val="新細明體"/>
        <family val="1"/>
        <charset val="136"/>
      </rPr>
      <t>診斷測驗</t>
    </r>
    <r>
      <rPr>
        <sz val="10"/>
        <rFont val="新細明體"/>
        <family val="1"/>
        <charset val="136"/>
      </rPr>
      <t>。</t>
    </r>
    <phoneticPr fontId="5" type="noConversion"/>
  </si>
  <si>
    <t>測
驗
分
析</t>
    <phoneticPr fontId="5" type="noConversion"/>
  </si>
  <si>
    <r>
      <rPr>
        <b/>
        <sz val="12"/>
        <color indexed="12"/>
        <rFont val="新細明體"/>
        <family val="1"/>
        <charset val="136"/>
      </rPr>
      <t>聲調</t>
    </r>
    <r>
      <rPr>
        <sz val="12"/>
        <rFont val="新細明體"/>
        <family val="1"/>
        <charset val="136"/>
      </rPr>
      <t xml:space="preserve">
正確題數</t>
    </r>
    <phoneticPr fontId="5" type="noConversion"/>
  </si>
  <si>
    <r>
      <rPr>
        <b/>
        <sz val="12"/>
        <color indexed="12"/>
        <rFont val="新細明體"/>
        <family val="1"/>
        <charset val="136"/>
      </rPr>
      <t>結合韻</t>
    </r>
    <r>
      <rPr>
        <sz val="12"/>
        <rFont val="新細明體"/>
        <family val="1"/>
        <charset val="136"/>
      </rPr>
      <t xml:space="preserve">
正確題數</t>
    </r>
    <phoneticPr fontId="5" type="noConversion"/>
  </si>
  <si>
    <r>
      <rPr>
        <b/>
        <sz val="12"/>
        <color indexed="12"/>
        <rFont val="新細明體"/>
        <family val="1"/>
        <charset val="136"/>
      </rPr>
      <t>聲母</t>
    </r>
    <r>
      <rPr>
        <sz val="12"/>
        <rFont val="新細明體"/>
        <family val="1"/>
        <charset val="136"/>
      </rPr>
      <t xml:space="preserve">
正確題數</t>
    </r>
    <phoneticPr fontId="5" type="noConversion"/>
  </si>
  <si>
    <t>聲韻覺識診斷測驗</t>
    <phoneticPr fontId="5" type="noConversion"/>
  </si>
  <si>
    <t>1.假音認讀流暢性，需使用碼表計分，低於一分鐘者需以速讀得分計算。
2.常模僅建立小一到小三，適用小一~小三及小三以上有聲韻困難學生。</t>
    <phoneticPr fontId="5" type="noConversion"/>
  </si>
  <si>
    <t>說    明</t>
    <phoneticPr fontId="5" type="noConversion"/>
  </si>
  <si>
    <t>得分</t>
    <phoneticPr fontId="5" type="noConversion"/>
  </si>
  <si>
    <r>
      <t>聲韻覺識測驗</t>
    </r>
    <r>
      <rPr>
        <b/>
        <sz val="12"/>
        <color indexed="12"/>
        <rFont val="新細明體"/>
        <family val="1"/>
        <charset val="136"/>
      </rPr>
      <t>(診斷</t>
    </r>
    <r>
      <rPr>
        <b/>
        <sz val="12"/>
        <color indexed="10"/>
        <rFont val="新細明體"/>
        <family val="1"/>
        <charset val="136"/>
      </rPr>
      <t>)</t>
    </r>
    <phoneticPr fontId="5" type="noConversion"/>
  </si>
  <si>
    <t>聲調覺識</t>
    <phoneticPr fontId="5" type="noConversion"/>
  </si>
  <si>
    <t>假音認讀流暢</t>
    <phoneticPr fontId="5" type="noConversion"/>
  </si>
  <si>
    <t>假音認讀</t>
    <phoneticPr fontId="5" type="noConversion"/>
  </si>
  <si>
    <t>去音首</t>
    <phoneticPr fontId="5" type="noConversion"/>
  </si>
  <si>
    <t>聲韻結合</t>
    <phoneticPr fontId="5" type="noConversion"/>
  </si>
  <si>
    <t>注音符號認讀</t>
    <phoneticPr fontId="5" type="noConversion"/>
  </si>
  <si>
    <t>圖畫式聽覺理解測驗</t>
    <phoneticPr fontId="5" type="noConversion"/>
  </si>
  <si>
    <r>
      <rPr>
        <b/>
        <sz val="12"/>
        <color indexed="10"/>
        <rFont val="新細明體"/>
        <family val="1"/>
        <charset val="136"/>
      </rPr>
      <t>1</t>
    </r>
    <r>
      <rPr>
        <sz val="12"/>
        <rFont val="新細明體"/>
        <family val="1"/>
        <charset val="136"/>
      </rPr>
      <t xml:space="preserve">.(G1)   </t>
    </r>
    <r>
      <rPr>
        <b/>
        <sz val="12"/>
        <color indexed="10"/>
        <rFont val="新細明體"/>
        <family val="1"/>
        <charset val="136"/>
      </rPr>
      <t>2</t>
    </r>
    <r>
      <rPr>
        <sz val="12"/>
        <rFont val="新細明體"/>
        <family val="1"/>
        <charset val="136"/>
      </rPr>
      <t>.(G2)</t>
    </r>
    <phoneticPr fontId="5" type="noConversion"/>
  </si>
  <si>
    <t>量表分數</t>
    <phoneticPr fontId="5" type="noConversion"/>
  </si>
  <si>
    <t>聽覺理解測驗</t>
    <phoneticPr fontId="5" type="noConversion"/>
  </si>
  <si>
    <r>
      <rPr>
        <b/>
        <sz val="12"/>
        <color indexed="10"/>
        <rFont val="新細明體"/>
        <family val="1"/>
        <charset val="136"/>
      </rPr>
      <t>1</t>
    </r>
    <r>
      <rPr>
        <sz val="12"/>
        <rFont val="新細明體"/>
        <family val="1"/>
        <charset val="136"/>
      </rPr>
      <t xml:space="preserve">.(G34   </t>
    </r>
    <r>
      <rPr>
        <b/>
        <sz val="12"/>
        <color indexed="10"/>
        <rFont val="新細明體"/>
        <family val="1"/>
        <charset val="136"/>
      </rPr>
      <t>2</t>
    </r>
    <r>
      <rPr>
        <sz val="12"/>
        <rFont val="新細明體"/>
        <family val="1"/>
        <charset val="136"/>
      </rPr>
      <t xml:space="preserve">.(G56)   </t>
    </r>
    <r>
      <rPr>
        <b/>
        <sz val="12"/>
        <color indexed="10"/>
        <rFont val="新細明體"/>
        <family val="1"/>
        <charset val="136"/>
      </rPr>
      <t>3</t>
    </r>
    <r>
      <rPr>
        <sz val="12"/>
        <rFont val="新細明體"/>
        <family val="1"/>
        <charset val="136"/>
      </rPr>
      <t>.(79)</t>
    </r>
    <phoneticPr fontId="5" type="noConversion"/>
  </si>
  <si>
    <t>困難項目</t>
    <phoneticPr fontId="5" type="noConversion"/>
  </si>
  <si>
    <t>社會-工作行為</t>
    <phoneticPr fontId="5" type="noConversion"/>
  </si>
  <si>
    <t>工作活動</t>
    <phoneticPr fontId="5" type="noConversion"/>
  </si>
  <si>
    <t>動作發展</t>
    <phoneticPr fontId="5" type="noConversion"/>
  </si>
  <si>
    <t>休閒活動</t>
    <phoneticPr fontId="5" type="noConversion"/>
  </si>
  <si>
    <t>社會技能</t>
    <phoneticPr fontId="5" type="noConversion"/>
  </si>
  <si>
    <t>消費技能</t>
    <phoneticPr fontId="5" type="noConversion"/>
  </si>
  <si>
    <t>社區活動</t>
    <phoneticPr fontId="5" type="noConversion"/>
  </si>
  <si>
    <t>安全衛生</t>
    <phoneticPr fontId="5" type="noConversion"/>
  </si>
  <si>
    <t>獨立自主</t>
    <phoneticPr fontId="5" type="noConversion"/>
  </si>
  <si>
    <t>實用知識</t>
    <phoneticPr fontId="5" type="noConversion"/>
  </si>
  <si>
    <t>溝通能力</t>
    <phoneticPr fontId="5" type="noConversion"/>
  </si>
  <si>
    <t>家事技能</t>
    <phoneticPr fontId="5" type="noConversion"/>
  </si>
  <si>
    <t>生活自理</t>
    <phoneticPr fontId="5" type="noConversion"/>
  </si>
  <si>
    <t>歲</t>
    <phoneticPr fontId="5" type="noConversion"/>
  </si>
  <si>
    <t>對照年齡</t>
    <phoneticPr fontId="5" type="noConversion"/>
  </si>
  <si>
    <t>適應量表CABS</t>
    <phoneticPr fontId="5" type="noConversion"/>
  </si>
  <si>
    <t>讀音正確題數</t>
    <phoneticPr fontId="5" type="noConversion"/>
  </si>
  <si>
    <r>
      <t>★【</t>
    </r>
    <r>
      <rPr>
        <sz val="10"/>
        <color rgb="FFC00000"/>
        <rFont val="標楷體"/>
        <family val="4"/>
        <charset val="136"/>
      </rPr>
      <t>請勿報讀</t>
    </r>
    <r>
      <rPr>
        <sz val="10"/>
        <color theme="1"/>
        <rFont val="標楷體"/>
        <family val="4"/>
        <charset val="136"/>
      </rPr>
      <t>】，若欲確認學生是否有</t>
    </r>
    <r>
      <rPr>
        <sz val="10"/>
        <color rgb="FFC00000"/>
        <rFont val="標楷體"/>
        <family val="4"/>
        <charset val="136"/>
      </rPr>
      <t>理解問題</t>
    </r>
    <r>
      <rPr>
        <sz val="10"/>
        <color theme="1"/>
        <rFont val="標楷體"/>
        <family val="4"/>
        <charset val="136"/>
      </rPr>
      <t>，建議施做</t>
    </r>
    <r>
      <rPr>
        <sz val="10"/>
        <color rgb="FFC00000"/>
        <rFont val="標楷體"/>
        <family val="4"/>
        <charset val="136"/>
      </rPr>
      <t>聽覺理解測驗</t>
    </r>
    <r>
      <rPr>
        <sz val="10"/>
        <color theme="1"/>
        <rFont val="標楷體"/>
        <family val="4"/>
        <charset val="136"/>
      </rPr>
      <t>。</t>
    </r>
    <phoneticPr fontId="5" type="noConversion"/>
  </si>
  <si>
    <r>
      <t>★【</t>
    </r>
    <r>
      <rPr>
        <b/>
        <sz val="10"/>
        <color rgb="FFC00000"/>
        <rFont val="新細明體"/>
        <family val="1"/>
        <charset val="136"/>
      </rPr>
      <t>請勿報讀</t>
    </r>
    <r>
      <rPr>
        <b/>
        <sz val="10"/>
        <rFont val="新細明體"/>
        <family val="1"/>
        <charset val="136"/>
      </rPr>
      <t>】</t>
    </r>
    <phoneticPr fontId="5" type="noConversion"/>
  </si>
  <si>
    <r>
      <t>★【</t>
    </r>
    <r>
      <rPr>
        <b/>
        <sz val="10"/>
        <color rgb="FFC00000"/>
        <rFont val="新細明體"/>
        <family val="1"/>
        <charset val="136"/>
      </rPr>
      <t>請勿報讀</t>
    </r>
    <r>
      <rPr>
        <sz val="10"/>
        <color theme="1"/>
        <rFont val="新細明體"/>
        <family val="1"/>
        <charset val="136"/>
      </rPr>
      <t>】 ★以百分等級評估，【</t>
    </r>
    <r>
      <rPr>
        <b/>
        <sz val="10"/>
        <color rgb="FFC00000"/>
        <rFont val="新細明體"/>
        <family val="1"/>
        <charset val="136"/>
      </rPr>
      <t>禁止加做</t>
    </r>
    <r>
      <rPr>
        <sz val="10"/>
        <color theme="1"/>
        <rFont val="新細明體"/>
        <family val="1"/>
        <charset val="136"/>
      </rPr>
      <t>】較低年級版本</t>
    </r>
    <phoneticPr fontId="5" type="noConversion"/>
  </si>
  <si>
    <r>
      <t>★高年級以上測驗表現不佳或疑為數學障礙者，得【</t>
    </r>
    <r>
      <rPr>
        <b/>
        <sz val="10"/>
        <color rgb="FFC00000"/>
        <rFont val="新細明體"/>
        <family val="1"/>
        <charset val="136"/>
      </rPr>
      <t>加做A1和B1</t>
    </r>
    <r>
      <rPr>
        <sz val="10"/>
        <color theme="1"/>
        <rFont val="新細明體"/>
        <family val="1"/>
        <charset val="136"/>
      </rPr>
      <t>】。
★各項比率皆為【</t>
    </r>
    <r>
      <rPr>
        <b/>
        <sz val="10"/>
        <color rgb="FFC00000"/>
        <rFont val="新細明體"/>
        <family val="1"/>
        <charset val="136"/>
      </rPr>
      <t>小數三位</t>
    </r>
    <r>
      <rPr>
        <sz val="10"/>
        <color theme="1"/>
        <rFont val="新細明體"/>
        <family val="1"/>
        <charset val="136"/>
      </rPr>
      <t>】。</t>
    </r>
    <phoneticPr fontId="5" type="noConversion"/>
  </si>
  <si>
    <r>
      <rPr>
        <b/>
        <sz val="10"/>
        <color theme="1"/>
        <rFont val="新細明體"/>
        <family val="1"/>
        <charset val="136"/>
      </rPr>
      <t>交集</t>
    </r>
    <r>
      <rPr>
        <sz val="10"/>
        <color theme="1"/>
        <rFont val="新細明體"/>
        <family val="1"/>
        <charset val="136"/>
      </rPr>
      <t>：</t>
    </r>
    <r>
      <rPr>
        <b/>
        <sz val="10"/>
        <color theme="1"/>
        <rFont val="新細明體"/>
        <family val="1"/>
        <charset val="136"/>
      </rPr>
      <t>2項</t>
    </r>
    <r>
      <rPr>
        <sz val="10"/>
        <color theme="1"/>
        <rFont val="新細明體"/>
        <family val="1"/>
        <charset val="136"/>
      </rPr>
      <t xml:space="preserve">PR≦3  </t>
    </r>
    <r>
      <rPr>
        <b/>
        <sz val="10"/>
        <color theme="1"/>
        <rFont val="新細明體"/>
        <family val="1"/>
        <charset val="136"/>
      </rPr>
      <t>聯集</t>
    </r>
    <r>
      <rPr>
        <sz val="10"/>
        <color theme="1"/>
        <rFont val="新細明體"/>
        <family val="1"/>
        <charset val="136"/>
      </rPr>
      <t>：</t>
    </r>
    <r>
      <rPr>
        <b/>
        <sz val="10"/>
        <color theme="1"/>
        <rFont val="新細明體"/>
        <family val="1"/>
        <charset val="136"/>
      </rPr>
      <t>1項</t>
    </r>
    <r>
      <rPr>
        <sz val="10"/>
        <color theme="1"/>
        <rFont val="新細明體"/>
        <family val="1"/>
        <charset val="136"/>
      </rPr>
      <t>PR≦3</t>
    </r>
    <phoneticPr fontId="5" type="noConversion"/>
  </si>
  <si>
    <r>
      <t>★【</t>
    </r>
    <r>
      <rPr>
        <sz val="10"/>
        <color rgb="FFFF0000"/>
        <rFont val="標楷體"/>
        <family val="4"/>
        <charset val="136"/>
      </rPr>
      <t>請勿報讀</t>
    </r>
    <r>
      <rPr>
        <sz val="10"/>
        <color theme="1"/>
        <rFont val="標楷體"/>
        <family val="4"/>
        <charset val="136"/>
      </rPr>
      <t>】，【</t>
    </r>
    <r>
      <rPr>
        <sz val="10"/>
        <color rgb="FFFF0000"/>
        <rFont val="標楷體"/>
        <family val="4"/>
        <charset val="136"/>
      </rPr>
      <t>未達小四</t>
    </r>
    <r>
      <rPr>
        <sz val="10"/>
        <color theme="1"/>
        <rFont val="標楷體"/>
        <family val="4"/>
        <charset val="136"/>
      </rPr>
      <t>】者加做二三年級題本。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</si>
</sst>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_ "/>
    <numFmt numFmtId="178" formatCode="0_);[Red]\(0\)"/>
    <numFmt numFmtId="179" formatCode="0.000_ "/>
    <numFmt numFmtId="180" formatCode="0.0"/>
    <numFmt numFmtId="181" formatCode="0_ "/>
  </numFmts>
  <fonts count="10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9.5"/>
      <name val="新細明體"/>
      <family val="1"/>
      <charset val="136"/>
    </font>
    <font>
      <sz val="2"/>
      <name val="新細明體"/>
      <family val="1"/>
      <charset val="136"/>
    </font>
    <font>
      <b/>
      <sz val="9.5"/>
      <color indexed="14"/>
      <name val="新細明體"/>
      <family val="1"/>
      <charset val="136"/>
    </font>
    <font>
      <sz val="8.5"/>
      <name val="標楷體"/>
      <family val="4"/>
      <charset val="136"/>
    </font>
    <font>
      <sz val="11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1"/>
      <color rgb="FF0000FF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0"/>
      <color rgb="FFCC00FF"/>
      <name val="標楷體"/>
      <family val="4"/>
      <charset val="136"/>
    </font>
    <font>
      <sz val="9"/>
      <color theme="1"/>
      <name val="新細明體"/>
      <family val="1"/>
      <charset val="136"/>
    </font>
    <font>
      <b/>
      <sz val="12"/>
      <name val="新細明體"/>
      <family val="1"/>
      <charset val="136"/>
    </font>
    <font>
      <sz val="11"/>
      <name val="新細明體"/>
      <family val="1"/>
      <charset val="136"/>
    </font>
    <font>
      <b/>
      <sz val="9"/>
      <name val="新細明體"/>
      <family val="1"/>
      <charset val="136"/>
    </font>
    <font>
      <b/>
      <sz val="9.5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9.5"/>
      <color theme="1"/>
      <name val="新細明體"/>
      <family val="1"/>
      <charset val="136"/>
    </font>
    <font>
      <sz val="9.5"/>
      <color rgb="FF0000FF"/>
      <name val="新細明體"/>
      <family val="1"/>
      <charset val="136"/>
    </font>
    <font>
      <sz val="12"/>
      <color rgb="FF0000FF"/>
      <name val="新細明體"/>
      <family val="1"/>
      <charset val="136"/>
    </font>
    <font>
      <b/>
      <sz val="11.5"/>
      <color rgb="FFFF0000"/>
      <name val="新細明體"/>
      <family val="1"/>
      <charset val="136"/>
    </font>
    <font>
      <b/>
      <sz val="12"/>
      <color rgb="FFCC00FF"/>
      <name val="標楷體"/>
      <family val="4"/>
      <charset val="136"/>
    </font>
    <font>
      <sz val="8"/>
      <name val="新細明體"/>
      <family val="1"/>
      <charset val="136"/>
    </font>
    <font>
      <b/>
      <sz val="8"/>
      <color indexed="10"/>
      <name val="標楷體"/>
      <family val="4"/>
      <charset val="136"/>
    </font>
    <font>
      <b/>
      <sz val="10"/>
      <color rgb="FF0000FF"/>
      <name val="標楷體"/>
      <family val="4"/>
      <charset val="136"/>
    </font>
    <font>
      <sz val="10"/>
      <name val="新細明體"/>
      <family val="1"/>
      <charset val="136"/>
      <scheme val="minor"/>
    </font>
    <font>
      <sz val="10"/>
      <color theme="0"/>
      <name val="新細明體"/>
      <family val="1"/>
      <charset val="136"/>
    </font>
    <font>
      <sz val="8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sz val="6"/>
      <color theme="1"/>
      <name val="細明體"/>
      <family val="3"/>
      <charset val="136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10"/>
      <color rgb="FF0000FF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sz val="10"/>
      <color indexed="12"/>
      <name val="新細明體"/>
      <family val="1"/>
      <charset val="136"/>
    </font>
    <font>
      <b/>
      <sz val="10"/>
      <color indexed="14"/>
      <name val="新細明體"/>
      <family val="1"/>
      <charset val="136"/>
    </font>
    <font>
      <b/>
      <sz val="10"/>
      <color indexed="12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0"/>
      <color indexed="10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b/>
      <sz val="7.5"/>
      <color theme="1"/>
      <name val="新細明體"/>
      <family val="1"/>
      <charset val="136"/>
    </font>
    <font>
      <b/>
      <sz val="7.5"/>
      <color indexed="10"/>
      <name val="新細明體"/>
      <family val="1"/>
      <charset val="136"/>
    </font>
    <font>
      <b/>
      <sz val="7.5"/>
      <color indexed="8"/>
      <name val="新細明體"/>
      <family val="1"/>
      <charset val="136"/>
    </font>
    <font>
      <b/>
      <sz val="8"/>
      <name val="新細明體"/>
      <family val="1"/>
      <charset val="136"/>
    </font>
    <font>
      <b/>
      <sz val="8"/>
      <color indexed="60"/>
      <name val="新細明體"/>
      <family val="1"/>
      <charset val="136"/>
    </font>
    <font>
      <sz val="10"/>
      <color rgb="FF0000FF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6"/>
      <color theme="1"/>
      <name val="Calibri"/>
      <family val="2"/>
    </font>
    <font>
      <b/>
      <sz val="9"/>
      <color rgb="FFCC00FF"/>
      <name val="新細明體"/>
      <family val="1"/>
      <charset val="136"/>
    </font>
    <font>
      <sz val="11.5"/>
      <name val="新細明體"/>
      <family val="1"/>
      <charset val="136"/>
    </font>
    <font>
      <b/>
      <sz val="11.5"/>
      <color indexed="10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sz val="8"/>
      <color theme="1"/>
      <name val="細明體"/>
      <family val="3"/>
      <charset val="136"/>
    </font>
    <font>
      <sz val="7"/>
      <name val="新細明體"/>
      <family val="1"/>
      <charset val="136"/>
    </font>
    <font>
      <b/>
      <sz val="12"/>
      <color rgb="FFC00000"/>
      <name val="新細明體"/>
      <family val="1"/>
      <charset val="136"/>
    </font>
    <font>
      <b/>
      <sz val="9"/>
      <color rgb="FFC00000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2"/>
      <color rgb="FFCC00FF"/>
      <name val="新細明體"/>
      <family val="1"/>
      <charset val="136"/>
    </font>
    <font>
      <b/>
      <sz val="9"/>
      <color rgb="FFCC00FF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b/>
      <sz val="11"/>
      <color rgb="FFFF00FF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b/>
      <sz val="12"/>
      <color rgb="FFFF00FF"/>
      <name val="標楷體"/>
      <family val="4"/>
      <charset val="136"/>
    </font>
    <font>
      <sz val="12"/>
      <color theme="1"/>
      <name val="Calibri"/>
      <family val="2"/>
    </font>
    <font>
      <b/>
      <sz val="11"/>
      <color rgb="FFFF0000"/>
      <name val="新細明體"/>
      <family val="1"/>
      <charset val="136"/>
    </font>
    <font>
      <b/>
      <sz val="8"/>
      <color rgb="FFCC00FF"/>
      <name val="新細明體"/>
      <family val="1"/>
      <charset val="136"/>
    </font>
    <font>
      <b/>
      <sz val="8"/>
      <color indexed="12"/>
      <name val="新細明體"/>
      <family val="1"/>
      <charset val="136"/>
    </font>
    <font>
      <sz val="8"/>
      <color rgb="FF0000FF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sz val="8.5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b/>
      <sz val="9"/>
      <color theme="1"/>
      <name val="新細明體"/>
      <family val="1"/>
      <charset val="136"/>
      <scheme val="minor"/>
    </font>
    <font>
      <b/>
      <sz val="9"/>
      <color indexed="60"/>
      <name val="新細明體"/>
      <family val="1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1"/>
      <color rgb="FF0000FF"/>
      <name val="新細明體"/>
      <family val="1"/>
      <charset val="136"/>
    </font>
    <font>
      <b/>
      <sz val="10"/>
      <color rgb="FFC00000"/>
      <name val="新細明體"/>
      <family val="1"/>
      <charset val="136"/>
    </font>
    <font>
      <b/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0"/>
      <name val="新細明體"/>
      <family val="1"/>
      <charset val="136"/>
    </font>
    <font>
      <sz val="12"/>
      <color theme="1"/>
      <name val="Arial"/>
      <family val="2"/>
    </font>
    <font>
      <sz val="12"/>
      <color theme="1"/>
      <name val="Noto sans cjk tc regular"/>
    </font>
    <font>
      <sz val="12"/>
      <color rgb="FF000000"/>
      <name val="Noto sans cjk tc regular"/>
    </font>
    <font>
      <sz val="12"/>
      <color rgb="FF000000"/>
      <name val="細明體"/>
      <family val="3"/>
      <charset val="136"/>
    </font>
    <font>
      <b/>
      <sz val="12"/>
      <color rgb="FF000000"/>
      <name val="Noto sans cjk tc regular"/>
    </font>
    <font>
      <b/>
      <sz val="12"/>
      <color theme="1"/>
      <name val="Noto sans cjk tc regular"/>
    </font>
    <font>
      <sz val="12"/>
      <color theme="7"/>
      <name val="Noto sans cjk tc medium"/>
    </font>
    <font>
      <sz val="12"/>
      <name val="Arial"/>
      <family val="2"/>
    </font>
    <font>
      <sz val="8"/>
      <color rgb="FFFF0000"/>
      <name val="新細明體"/>
      <family val="1"/>
      <charset val="136"/>
    </font>
    <font>
      <sz val="12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b/>
      <sz val="9"/>
      <color rgb="FF0000FF"/>
      <name val="新細明體"/>
      <family val="1"/>
      <charset val="136"/>
    </font>
    <font>
      <sz val="6"/>
      <name val="新細明體"/>
      <family val="1"/>
      <charset val="136"/>
    </font>
    <font>
      <sz val="10"/>
      <color theme="1"/>
      <name val="標楷體"/>
      <family val="4"/>
      <charset val="136"/>
    </font>
    <font>
      <sz val="10"/>
      <color rgb="FFC0000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indexed="64"/>
      </patternFill>
    </fill>
  </fills>
  <borders count="1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rgb="FFC00000"/>
      </bottom>
      <diagonal/>
    </border>
    <border>
      <left/>
      <right/>
      <top style="medium">
        <color indexed="64"/>
      </top>
      <bottom style="medium">
        <color rgb="FFC00000"/>
      </bottom>
      <diagonal/>
    </border>
    <border>
      <left/>
      <right style="thin">
        <color indexed="64"/>
      </right>
      <top style="medium">
        <color indexed="64"/>
      </top>
      <bottom style="medium">
        <color rgb="FFC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C00000"/>
      </bottom>
      <diagonal/>
    </border>
    <border>
      <left/>
      <right style="medium">
        <color rgb="FFC00000"/>
      </right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/>
      <right style="medium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medium">
        <color indexed="64"/>
      </right>
      <top/>
      <bottom style="medium">
        <color rgb="FFC00000"/>
      </bottom>
      <diagonal/>
    </border>
    <border>
      <left/>
      <right style="thin">
        <color theme="1"/>
      </right>
      <top/>
      <bottom style="medium">
        <color rgb="FFC00000"/>
      </bottom>
      <diagonal/>
    </border>
    <border>
      <left style="thin">
        <color theme="1"/>
      </left>
      <right/>
      <top style="thin">
        <color indexed="64"/>
      </top>
      <bottom style="medium">
        <color rgb="FFC00000"/>
      </bottom>
      <diagonal/>
    </border>
    <border>
      <left/>
      <right style="thin">
        <color theme="1"/>
      </right>
      <top style="thin">
        <color indexed="64"/>
      </top>
      <bottom style="medium">
        <color rgb="FFC00000"/>
      </bottom>
      <diagonal/>
    </border>
    <border>
      <left/>
      <right style="medium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medium">
        <color rgb="FFC00000"/>
      </bottom>
      <diagonal/>
    </border>
    <border>
      <left/>
      <right style="thin">
        <color indexed="64"/>
      </right>
      <top style="thin">
        <color indexed="64"/>
      </top>
      <bottom style="medium">
        <color rgb="FFC00000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 style="medium">
        <color theme="1"/>
      </left>
      <right/>
      <top/>
      <bottom style="medium">
        <color rgb="FFC00000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/>
      <right style="thin">
        <color indexed="64"/>
      </right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 style="medium">
        <color theme="1"/>
      </left>
      <right/>
      <top style="medium">
        <color rgb="FFC00000"/>
      </top>
      <bottom/>
      <diagonal/>
    </border>
    <border>
      <left style="medium">
        <color rgb="FFC00000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rgb="FFC00000"/>
      </left>
      <right/>
      <top style="thin">
        <color indexed="64"/>
      </top>
      <bottom style="medium">
        <color rgb="FFC00000"/>
      </bottom>
      <diagonal/>
    </border>
    <border>
      <left/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C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/>
      <bottom/>
      <diagonal/>
    </border>
  </borders>
  <cellStyleXfs count="2">
    <xf numFmtId="0" fontId="0" fillId="0" borderId="0">
      <alignment vertical="center"/>
    </xf>
    <xf numFmtId="0" fontId="87" fillId="0" borderId="0"/>
  </cellStyleXfs>
  <cellXfs count="87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8" fillId="2" borderId="2" xfId="0" applyFont="1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27" xfId="0" applyFont="1" applyBorder="1">
      <alignment vertical="center"/>
    </xf>
    <xf numFmtId="0" fontId="31" fillId="0" borderId="25" xfId="0" applyFont="1" applyBorder="1">
      <alignment vertical="center"/>
    </xf>
    <xf numFmtId="0" fontId="32" fillId="0" borderId="25" xfId="0" applyFont="1" applyBorder="1">
      <alignment vertical="center"/>
    </xf>
    <xf numFmtId="0" fontId="31" fillId="3" borderId="25" xfId="0" applyFont="1" applyFill="1" applyBorder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30" fillId="0" borderId="25" xfId="0" applyFont="1" applyBorder="1">
      <alignment vertical="center"/>
    </xf>
    <xf numFmtId="0" fontId="9" fillId="0" borderId="25" xfId="0" applyFont="1" applyBorder="1">
      <alignment vertical="center"/>
    </xf>
    <xf numFmtId="0" fontId="14" fillId="0" borderId="25" xfId="0" applyFont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>
      <alignment horizontal="center" vertical="center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34" fillId="0" borderId="25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176" fontId="50" fillId="0" borderId="25" xfId="0" applyNumberFormat="1" applyFont="1" applyBorder="1" applyAlignment="1">
      <alignment vertical="center" wrapText="1"/>
    </xf>
    <xf numFmtId="0" fontId="30" fillId="3" borderId="25" xfId="0" applyFont="1" applyFill="1" applyBorder="1">
      <alignment vertical="center"/>
    </xf>
    <xf numFmtId="0" fontId="33" fillId="3" borderId="25" xfId="0" applyFont="1" applyFill="1" applyBorder="1" applyAlignment="1">
      <alignment vertical="center" wrapText="1"/>
    </xf>
    <xf numFmtId="176" fontId="50" fillId="3" borderId="25" xfId="0" applyNumberFormat="1" applyFont="1" applyFill="1" applyBorder="1" applyAlignment="1">
      <alignment vertical="center" wrapText="1"/>
    </xf>
    <xf numFmtId="0" fontId="0" fillId="0" borderId="48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2" borderId="46" xfId="0" applyFill="1" applyBorder="1" applyAlignment="1" applyProtection="1">
      <alignment horizontal="center" vertical="center"/>
      <protection locked="0"/>
    </xf>
    <xf numFmtId="0" fontId="51" fillId="0" borderId="49" xfId="0" applyFont="1" applyBorder="1" applyAlignment="1">
      <alignment horizontal="left" vertical="center"/>
    </xf>
    <xf numFmtId="0" fontId="16" fillId="2" borderId="27" xfId="0" applyFon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center" vertical="center"/>
      <protection locked="0"/>
    </xf>
    <xf numFmtId="0" fontId="54" fillId="0" borderId="0" xfId="0" applyFont="1">
      <alignment vertical="center"/>
    </xf>
    <xf numFmtId="0" fontId="50" fillId="0" borderId="3" xfId="0" applyFont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50" fillId="3" borderId="3" xfId="0" applyFont="1" applyFill="1" applyBorder="1" applyAlignment="1">
      <alignment vertical="center" wrapText="1"/>
    </xf>
    <xf numFmtId="0" fontId="28" fillId="2" borderId="22" xfId="0" applyFont="1" applyFill="1" applyBorder="1" applyAlignment="1" applyProtection="1">
      <alignment horizontal="center" vertical="center"/>
      <protection locked="0"/>
    </xf>
    <xf numFmtId="0" fontId="62" fillId="0" borderId="25" xfId="0" applyFont="1" applyBorder="1">
      <alignment vertical="center"/>
    </xf>
    <xf numFmtId="0" fontId="63" fillId="0" borderId="0" xfId="0" applyFont="1">
      <alignment vertical="center"/>
    </xf>
    <xf numFmtId="0" fontId="62" fillId="0" borderId="0" xfId="0" applyFont="1">
      <alignment vertical="center"/>
    </xf>
    <xf numFmtId="0" fontId="55" fillId="0" borderId="25" xfId="0" applyFont="1" applyBorder="1" applyAlignment="1">
      <alignment vertical="center" wrapText="1"/>
    </xf>
    <xf numFmtId="0" fontId="0" fillId="2" borderId="22" xfId="0" applyFill="1" applyBorder="1" applyAlignment="1" applyProtection="1">
      <alignment horizontal="center" vertical="center"/>
      <protection locked="0"/>
    </xf>
    <xf numFmtId="0" fontId="33" fillId="0" borderId="3" xfId="0" applyFont="1" applyBorder="1" applyAlignment="1">
      <alignment vertical="center" wrapText="1"/>
    </xf>
    <xf numFmtId="0" fontId="67" fillId="0" borderId="0" xfId="0" applyFont="1" applyAlignment="1">
      <alignment vertical="center" wrapText="1"/>
    </xf>
    <xf numFmtId="0" fontId="33" fillId="0" borderId="0" xfId="0" applyFont="1">
      <alignment vertical="center"/>
    </xf>
    <xf numFmtId="0" fontId="9" fillId="0" borderId="23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93" xfId="0" applyFont="1" applyBorder="1">
      <alignment vertical="center"/>
    </xf>
    <xf numFmtId="0" fontId="9" fillId="0" borderId="26" xfId="0" applyFont="1" applyBorder="1">
      <alignment vertical="center"/>
    </xf>
    <xf numFmtId="0" fontId="33" fillId="3" borderId="3" xfId="0" applyFont="1" applyFill="1" applyBorder="1" applyAlignment="1">
      <alignment vertical="center" wrapText="1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94" xfId="0" applyFont="1" applyBorder="1">
      <alignment vertical="center"/>
    </xf>
    <xf numFmtId="0" fontId="0" fillId="7" borderId="99" xfId="0" applyFill="1" applyBorder="1" applyAlignment="1" applyProtection="1">
      <alignment horizontal="center" vertical="center"/>
      <protection locked="0"/>
    </xf>
    <xf numFmtId="176" fontId="71" fillId="5" borderId="98" xfId="0" applyNumberFormat="1" applyFont="1" applyFill="1" applyBorder="1" applyAlignment="1">
      <alignment horizontal="center" vertical="center"/>
    </xf>
    <xf numFmtId="0" fontId="0" fillId="2" borderId="97" xfId="0" applyFill="1" applyBorder="1" applyAlignment="1" applyProtection="1">
      <alignment horizontal="center" vertical="center"/>
      <protection locked="0"/>
    </xf>
    <xf numFmtId="176" fontId="71" fillId="5" borderId="97" xfId="0" applyNumberFormat="1" applyFont="1" applyFill="1" applyBorder="1" applyAlignment="1">
      <alignment horizontal="center" vertical="center"/>
    </xf>
    <xf numFmtId="0" fontId="0" fillId="2" borderId="99" xfId="0" applyFill="1" applyBorder="1" applyAlignment="1" applyProtection="1">
      <alignment horizontal="center" vertical="center"/>
      <protection locked="0"/>
    </xf>
    <xf numFmtId="176" fontId="71" fillId="5" borderId="100" xfId="0" applyNumberFormat="1" applyFont="1" applyFill="1" applyBorder="1" applyAlignment="1">
      <alignment horizontal="center" vertical="center"/>
    </xf>
    <xf numFmtId="178" fontId="9" fillId="0" borderId="99" xfId="0" applyNumberFormat="1" applyFont="1" applyBorder="1" applyAlignment="1">
      <alignment horizontal="right" vertical="center"/>
    </xf>
    <xf numFmtId="178" fontId="9" fillId="7" borderId="98" xfId="0" applyNumberFormat="1" applyFont="1" applyFill="1" applyBorder="1" applyAlignment="1" applyProtection="1">
      <alignment horizontal="center" vertical="center"/>
      <protection locked="0"/>
    </xf>
    <xf numFmtId="0" fontId="0" fillId="0" borderId="99" xfId="0" applyBorder="1" applyAlignment="1">
      <alignment horizontal="right" vertical="center"/>
    </xf>
    <xf numFmtId="0" fontId="0" fillId="7" borderId="98" xfId="0" applyFill="1" applyBorder="1" applyAlignment="1" applyProtection="1">
      <alignment horizontal="left" vertical="center"/>
      <protection locked="0"/>
    </xf>
    <xf numFmtId="0" fontId="0" fillId="7" borderId="100" xfId="0" applyFill="1" applyBorder="1" applyAlignment="1" applyProtection="1">
      <alignment horizontal="left" vertical="center"/>
      <protection locked="0"/>
    </xf>
    <xf numFmtId="0" fontId="16" fillId="2" borderId="101" xfId="0" applyFont="1" applyFill="1" applyBorder="1" applyAlignment="1" applyProtection="1">
      <alignment horizontal="center" vertical="center"/>
      <protection locked="0"/>
    </xf>
    <xf numFmtId="0" fontId="74" fillId="2" borderId="111" xfId="0" applyFont="1" applyFill="1" applyBorder="1" applyAlignment="1" applyProtection="1">
      <alignment horizontal="center" vertical="center"/>
      <protection locked="0"/>
    </xf>
    <xf numFmtId="0" fontId="76" fillId="0" borderId="91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7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55" fillId="0" borderId="111" xfId="0" applyFont="1" applyBorder="1">
      <alignment vertical="center"/>
    </xf>
    <xf numFmtId="0" fontId="9" fillId="0" borderId="0" xfId="0" quotePrefix="1" applyFont="1">
      <alignment vertical="center"/>
    </xf>
    <xf numFmtId="0" fontId="9" fillId="0" borderId="3" xfId="0" applyFont="1" applyBorder="1">
      <alignment vertical="center"/>
    </xf>
    <xf numFmtId="0" fontId="31" fillId="0" borderId="4" xfId="0" applyFont="1" applyBorder="1">
      <alignment vertical="center"/>
    </xf>
    <xf numFmtId="0" fontId="34" fillId="0" borderId="0" xfId="0" applyFont="1">
      <alignment vertical="center"/>
    </xf>
    <xf numFmtId="0" fontId="48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9" fillId="2" borderId="25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50" fillId="0" borderId="0" xfId="0" applyFont="1" applyAlignment="1">
      <alignment vertical="center" wrapText="1"/>
    </xf>
    <xf numFmtId="0" fontId="67" fillId="0" borderId="0" xfId="0" applyFont="1">
      <alignment vertical="center"/>
    </xf>
    <xf numFmtId="0" fontId="84" fillId="7" borderId="25" xfId="0" applyFont="1" applyFill="1" applyBorder="1" applyAlignment="1" applyProtection="1">
      <alignment horizontal="center" vertical="center"/>
      <protection locked="0"/>
    </xf>
    <xf numFmtId="0" fontId="84" fillId="7" borderId="3" xfId="0" applyFont="1" applyFill="1" applyBorder="1" applyAlignment="1" applyProtection="1">
      <alignment horizontal="center" vertical="center"/>
      <protection locked="0"/>
    </xf>
    <xf numFmtId="0" fontId="15" fillId="7" borderId="138" xfId="0" applyFont="1" applyFill="1" applyBorder="1" applyAlignment="1" applyProtection="1">
      <alignment horizontal="center" vertical="center"/>
      <protection locked="0"/>
    </xf>
    <xf numFmtId="0" fontId="87" fillId="0" borderId="0" xfId="1" applyAlignment="1">
      <alignment vertical="center"/>
    </xf>
    <xf numFmtId="0" fontId="88" fillId="9" borderId="0" xfId="1" applyFont="1" applyFill="1" applyAlignment="1">
      <alignment vertical="center"/>
    </xf>
    <xf numFmtId="49" fontId="89" fillId="10" borderId="141" xfId="1" applyNumberFormat="1" applyFont="1" applyFill="1" applyBorder="1" applyAlignment="1">
      <alignment horizontal="center" vertical="center"/>
    </xf>
    <xf numFmtId="49" fontId="89" fillId="10" borderId="0" xfId="1" applyNumberFormat="1" applyFont="1" applyFill="1" applyAlignment="1">
      <alignment horizontal="center" vertical="center"/>
    </xf>
    <xf numFmtId="0" fontId="88" fillId="10" borderId="141" xfId="1" applyFont="1" applyFill="1" applyBorder="1" applyAlignment="1">
      <alignment horizontal="center" vertical="center"/>
    </xf>
    <xf numFmtId="49" fontId="89" fillId="11" borderId="0" xfId="1" applyNumberFormat="1" applyFont="1" applyFill="1" applyAlignment="1">
      <alignment horizontal="center" vertical="center"/>
    </xf>
    <xf numFmtId="0" fontId="88" fillId="11" borderId="0" xfId="1" applyFont="1" applyFill="1" applyAlignment="1">
      <alignment horizontal="center" vertical="center"/>
    </xf>
    <xf numFmtId="0" fontId="88" fillId="10" borderId="0" xfId="1" applyFont="1" applyFill="1" applyAlignment="1">
      <alignment horizontal="center" vertical="center"/>
    </xf>
    <xf numFmtId="49" fontId="89" fillId="11" borderId="0" xfId="1" applyNumberFormat="1" applyFont="1" applyFill="1" applyAlignment="1">
      <alignment vertical="center"/>
    </xf>
    <xf numFmtId="49" fontId="89" fillId="12" borderId="0" xfId="1" applyNumberFormat="1" applyFont="1" applyFill="1" applyAlignment="1">
      <alignment horizontal="center" vertical="center"/>
    </xf>
    <xf numFmtId="0" fontId="88" fillId="12" borderId="0" xfId="1" applyFont="1" applyFill="1" applyAlignment="1">
      <alignment horizontal="center" vertical="center"/>
    </xf>
    <xf numFmtId="49" fontId="89" fillId="13" borderId="0" xfId="1" applyNumberFormat="1" applyFont="1" applyFill="1" applyAlignment="1">
      <alignment horizontal="center" vertical="center"/>
    </xf>
    <xf numFmtId="0" fontId="88" fillId="13" borderId="0" xfId="1" applyFont="1" applyFill="1" applyAlignment="1">
      <alignment horizontal="center" vertical="center"/>
    </xf>
    <xf numFmtId="49" fontId="88" fillId="12" borderId="0" xfId="1" applyNumberFormat="1" applyFont="1" applyFill="1" applyAlignment="1">
      <alignment horizontal="center" vertical="center"/>
    </xf>
    <xf numFmtId="49" fontId="88" fillId="13" borderId="0" xfId="1" applyNumberFormat="1" applyFont="1" applyFill="1" applyAlignment="1">
      <alignment horizontal="center" vertical="center"/>
    </xf>
    <xf numFmtId="0" fontId="89" fillId="9" borderId="0" xfId="1" applyFont="1" applyFill="1" applyAlignment="1">
      <alignment horizontal="center" vertical="center"/>
    </xf>
    <xf numFmtId="49" fontId="91" fillId="12" borderId="142" xfId="1" applyNumberFormat="1" applyFont="1" applyFill="1" applyBorder="1" applyAlignment="1">
      <alignment horizontal="center" vertical="center"/>
    </xf>
    <xf numFmtId="0" fontId="92" fillId="0" borderId="142" xfId="1" applyFont="1" applyBorder="1" applyAlignment="1">
      <alignment horizontal="center" vertical="center"/>
    </xf>
    <xf numFmtId="0" fontId="93" fillId="9" borderId="0" xfId="1" applyFont="1" applyFill="1" applyAlignment="1">
      <alignment vertical="center"/>
    </xf>
    <xf numFmtId="49" fontId="88" fillId="11" borderId="141" xfId="1" applyNumberFormat="1" applyFont="1" applyFill="1" applyBorder="1" applyAlignment="1">
      <alignment horizontal="center" vertical="center"/>
    </xf>
    <xf numFmtId="180" fontId="88" fillId="11" borderId="141" xfId="1" applyNumberFormat="1" applyFont="1" applyFill="1" applyBorder="1" applyAlignment="1">
      <alignment horizontal="center" vertical="center"/>
    </xf>
    <xf numFmtId="2" fontId="89" fillId="11" borderId="141" xfId="1" applyNumberFormat="1" applyFont="1" applyFill="1" applyBorder="1" applyAlignment="1">
      <alignment horizontal="center" vertical="center"/>
    </xf>
    <xf numFmtId="49" fontId="89" fillId="11" borderId="141" xfId="1" applyNumberFormat="1" applyFont="1" applyFill="1" applyBorder="1" applyAlignment="1">
      <alignment horizontal="center" vertical="center"/>
    </xf>
    <xf numFmtId="49" fontId="88" fillId="11" borderId="0" xfId="1" applyNumberFormat="1" applyFont="1" applyFill="1" applyAlignment="1">
      <alignment horizontal="center" vertical="center"/>
    </xf>
    <xf numFmtId="0" fontId="88" fillId="9" borderId="0" xfId="1" applyFont="1" applyFill="1" applyAlignment="1">
      <alignment horizontal="center" vertical="center"/>
    </xf>
    <xf numFmtId="0" fontId="92" fillId="12" borderId="142" xfId="1" applyFont="1" applyFill="1" applyBorder="1" applyAlignment="1">
      <alignment horizontal="center" vertical="center"/>
    </xf>
    <xf numFmtId="180" fontId="89" fillId="10" borderId="0" xfId="1" applyNumberFormat="1" applyFont="1" applyFill="1" applyAlignment="1">
      <alignment horizontal="center" vertical="center"/>
    </xf>
    <xf numFmtId="1" fontId="89" fillId="10" borderId="0" xfId="1" applyNumberFormat="1" applyFont="1" applyFill="1" applyAlignment="1">
      <alignment horizontal="center" vertical="center"/>
    </xf>
    <xf numFmtId="2" fontId="89" fillId="10" borderId="0" xfId="1" applyNumberFormat="1" applyFont="1" applyFill="1" applyAlignment="1">
      <alignment horizontal="center" vertical="center"/>
    </xf>
    <xf numFmtId="49" fontId="88" fillId="10" borderId="0" xfId="1" applyNumberFormat="1" applyFont="1" applyFill="1" applyAlignment="1">
      <alignment horizontal="center" vertical="center"/>
    </xf>
    <xf numFmtId="0" fontId="91" fillId="9" borderId="0" xfId="1" applyFont="1" applyFill="1" applyAlignment="1">
      <alignment horizontal="center" vertical="center"/>
    </xf>
    <xf numFmtId="1" fontId="89" fillId="11" borderId="0" xfId="1" applyNumberFormat="1" applyFont="1" applyFill="1" applyAlignment="1">
      <alignment horizontal="center" vertical="center"/>
    </xf>
    <xf numFmtId="2" fontId="89" fillId="11" borderId="0" xfId="1" applyNumberFormat="1" applyFont="1" applyFill="1" applyAlignment="1">
      <alignment horizontal="center" vertical="center"/>
    </xf>
    <xf numFmtId="1" fontId="89" fillId="12" borderId="0" xfId="1" applyNumberFormat="1" applyFont="1" applyFill="1" applyAlignment="1">
      <alignment horizontal="center" vertical="center"/>
    </xf>
    <xf numFmtId="180" fontId="91" fillId="12" borderId="142" xfId="1" applyNumberFormat="1" applyFont="1" applyFill="1" applyBorder="1" applyAlignment="1">
      <alignment horizontal="center" vertical="center"/>
    </xf>
    <xf numFmtId="0" fontId="91" fillId="0" borderId="142" xfId="1" applyFont="1" applyBorder="1" applyAlignment="1">
      <alignment horizontal="center" vertical="center"/>
    </xf>
    <xf numFmtId="0" fontId="92" fillId="9" borderId="0" xfId="1" applyFont="1" applyFill="1" applyAlignment="1">
      <alignment vertical="center"/>
    </xf>
    <xf numFmtId="0" fontId="91" fillId="12" borderId="142" xfId="1" applyFont="1" applyFill="1" applyBorder="1" applyAlignment="1">
      <alignment horizontal="center" vertical="center"/>
    </xf>
    <xf numFmtId="180" fontId="91" fillId="12" borderId="141" xfId="1" applyNumberFormat="1" applyFont="1" applyFill="1" applyBorder="1" applyAlignment="1">
      <alignment horizontal="center" vertical="center"/>
    </xf>
    <xf numFmtId="49" fontId="88" fillId="11" borderId="0" xfId="1" applyNumberFormat="1" applyFont="1" applyFill="1" applyAlignment="1">
      <alignment vertical="center"/>
    </xf>
    <xf numFmtId="49" fontId="88" fillId="10" borderId="0" xfId="1" applyNumberFormat="1" applyFont="1" applyFill="1" applyAlignment="1">
      <alignment vertical="center"/>
    </xf>
    <xf numFmtId="0" fontId="89" fillId="11" borderId="0" xfId="1" applyFont="1" applyFill="1" applyAlignment="1">
      <alignment horizontal="center" vertical="center"/>
    </xf>
    <xf numFmtId="0" fontId="89" fillId="10" borderId="0" xfId="1" applyFont="1" applyFill="1" applyAlignment="1">
      <alignment horizontal="center" vertical="center"/>
    </xf>
    <xf numFmtId="0" fontId="89" fillId="14" borderId="142" xfId="1" applyFont="1" applyFill="1" applyBorder="1" applyAlignment="1">
      <alignment horizontal="center" vertical="center"/>
    </xf>
    <xf numFmtId="0" fontId="88" fillId="15" borderId="141" xfId="1" applyFont="1" applyFill="1" applyBorder="1" applyAlignment="1">
      <alignment horizontal="center" vertical="center"/>
    </xf>
    <xf numFmtId="0" fontId="88" fillId="16" borderId="141" xfId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>
      <alignment vertical="center"/>
    </xf>
    <xf numFmtId="0" fontId="67" fillId="3" borderId="3" xfId="0" applyFont="1" applyFill="1" applyBorder="1" applyAlignment="1">
      <alignment vertical="center" wrapText="1"/>
    </xf>
    <xf numFmtId="0" fontId="67" fillId="0" borderId="25" xfId="0" applyFont="1" applyBorder="1" applyAlignment="1">
      <alignment vertical="center" wrapText="1"/>
    </xf>
    <xf numFmtId="0" fontId="67" fillId="0" borderId="3" xfId="0" applyFont="1" applyBorder="1" applyAlignment="1">
      <alignment vertical="center" wrapText="1"/>
    </xf>
    <xf numFmtId="0" fontId="0" fillId="2" borderId="30" xfId="0" applyFill="1" applyBorder="1" applyAlignment="1" applyProtection="1">
      <alignment horizontal="center" vertical="center"/>
      <protection locked="0"/>
    </xf>
    <xf numFmtId="0" fontId="1" fillId="0" borderId="17" xfId="0" applyFont="1" applyBorder="1">
      <alignment vertical="center"/>
    </xf>
    <xf numFmtId="0" fontId="0" fillId="0" borderId="0" xfId="0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49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6" xfId="0" applyFont="1" applyBorder="1">
      <alignment vertical="center"/>
    </xf>
    <xf numFmtId="0" fontId="49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2" borderId="11" xfId="0" applyFont="1" applyFill="1" applyBorder="1" applyAlignment="1" applyProtection="1">
      <alignment vertical="center" wrapText="1"/>
      <protection locked="0"/>
    </xf>
    <xf numFmtId="0" fontId="14" fillId="2" borderId="12" xfId="0" applyFont="1" applyFill="1" applyBorder="1" applyAlignment="1" applyProtection="1">
      <alignment vertical="center" wrapText="1"/>
      <protection locked="0"/>
    </xf>
    <xf numFmtId="0" fontId="14" fillId="2" borderId="13" xfId="0" applyFont="1" applyFill="1" applyBorder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/>
    </xf>
    <xf numFmtId="0" fontId="16" fillId="0" borderId="16" xfId="0" applyFont="1" applyBorder="1" applyProtection="1">
      <alignment vertical="center"/>
    </xf>
    <xf numFmtId="0" fontId="17" fillId="0" borderId="0" xfId="0" applyFont="1" applyProtection="1">
      <alignment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5" fillId="0" borderId="1" xfId="0" applyFont="1" applyBorder="1" applyProtection="1">
      <alignment vertical="center"/>
    </xf>
    <xf numFmtId="0" fontId="15" fillId="0" borderId="3" xfId="0" applyFont="1" applyBorder="1" applyProtection="1">
      <alignment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left" vertical="center"/>
      <protection locked="0"/>
    </xf>
    <xf numFmtId="0" fontId="12" fillId="2" borderId="20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3" fillId="0" borderId="15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15" xfId="0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0" fontId="0" fillId="0" borderId="14" xfId="0" applyBorder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Protection="1">
      <alignment vertical="center"/>
    </xf>
    <xf numFmtId="0" fontId="20" fillId="2" borderId="11" xfId="0" applyFont="1" applyFill="1" applyBorder="1" applyAlignment="1" applyProtection="1">
      <alignment horizontal="left" vertical="center" wrapText="1"/>
      <protection locked="0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alignment vertical="center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24" fillId="0" borderId="16" xfId="0" applyFont="1" applyBorder="1">
      <alignment vertical="center"/>
    </xf>
    <xf numFmtId="0" fontId="24" fillId="0" borderId="17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49" fontId="12" fillId="2" borderId="1" xfId="0" applyNumberFormat="1" applyFont="1" applyFill="1" applyBorder="1" applyAlignment="1" applyProtection="1">
      <alignment horizontal="left" vertical="center"/>
      <protection locked="0"/>
    </xf>
    <xf numFmtId="49" fontId="12" fillId="2" borderId="3" xfId="0" applyNumberFormat="1" applyFont="1" applyFill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0" borderId="16" xfId="0" applyFont="1" applyBorder="1">
      <alignment vertical="center"/>
    </xf>
    <xf numFmtId="0" fontId="16" fillId="0" borderId="16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28" fillId="0" borderId="9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0" fillId="5" borderId="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176" fontId="9" fillId="0" borderId="4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0" fontId="40" fillId="0" borderId="18" xfId="0" applyFont="1" applyBorder="1" applyAlignment="1">
      <alignment horizontal="left" vertical="center" wrapText="1"/>
    </xf>
    <xf numFmtId="0" fontId="40" fillId="0" borderId="19" xfId="0" applyFont="1" applyBorder="1" applyAlignment="1">
      <alignment horizontal="left" vertical="center" wrapText="1"/>
    </xf>
    <xf numFmtId="0" fontId="40" fillId="0" borderId="20" xfId="0" applyFont="1" applyBorder="1" applyAlignment="1">
      <alignment horizontal="left" vertical="center" wrapText="1"/>
    </xf>
    <xf numFmtId="0" fontId="40" fillId="0" borderId="34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37" xfId="0" applyFont="1" applyBorder="1" applyAlignment="1">
      <alignment horizontal="left" vertical="center" wrapText="1"/>
    </xf>
    <xf numFmtId="0" fontId="40" fillId="0" borderId="40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39" xfId="0" applyFont="1" applyBorder="1" applyAlignment="1">
      <alignment horizontal="left" vertical="center" wrapText="1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43" fillId="0" borderId="18" xfId="0" applyFont="1" applyBorder="1" applyAlignment="1">
      <alignment horizontal="left" vertical="top" wrapText="1"/>
    </xf>
    <xf numFmtId="0" fontId="43" fillId="0" borderId="19" xfId="0" applyFont="1" applyBorder="1" applyAlignment="1">
      <alignment horizontal="left" vertical="top" wrapText="1"/>
    </xf>
    <xf numFmtId="0" fontId="43" fillId="0" borderId="33" xfId="0" applyFont="1" applyBorder="1" applyAlignment="1">
      <alignment horizontal="left" vertical="top" wrapText="1"/>
    </xf>
    <xf numFmtId="0" fontId="43" fillId="0" borderId="34" xfId="0" applyFont="1" applyBorder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3" fillId="0" borderId="35" xfId="0" applyFont="1" applyBorder="1" applyAlignment="1">
      <alignment horizontal="left" vertical="top" wrapText="1"/>
    </xf>
    <xf numFmtId="0" fontId="43" fillId="0" borderId="40" xfId="0" applyFont="1" applyBorder="1" applyAlignment="1">
      <alignment horizontal="left" vertical="top" wrapText="1"/>
    </xf>
    <xf numFmtId="0" fontId="43" fillId="0" borderId="24" xfId="0" applyFont="1" applyBorder="1" applyAlignment="1">
      <alignment horizontal="left" vertical="top" wrapText="1"/>
    </xf>
    <xf numFmtId="0" fontId="43" fillId="0" borderId="41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16" fillId="0" borderId="1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0" fillId="2" borderId="42" xfId="0" applyFont="1" applyFill="1" applyBorder="1" applyAlignment="1" applyProtection="1">
      <alignment vertical="center" wrapText="1"/>
      <protection locked="0"/>
    </xf>
    <xf numFmtId="0" fontId="10" fillId="2" borderId="43" xfId="0" applyFont="1" applyFill="1" applyBorder="1" applyAlignment="1" applyProtection="1">
      <alignment vertical="center" wrapText="1"/>
      <protection locked="0"/>
    </xf>
    <xf numFmtId="0" fontId="10" fillId="2" borderId="44" xfId="0" applyFont="1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49" fontId="12" fillId="2" borderId="11" xfId="0" applyNumberFormat="1" applyFont="1" applyFill="1" applyBorder="1" applyAlignment="1" applyProtection="1">
      <alignment horizontal="center" vertical="center"/>
      <protection locked="0"/>
    </xf>
    <xf numFmtId="49" fontId="12" fillId="2" borderId="12" xfId="0" applyNumberFormat="1" applyFont="1" applyFill="1" applyBorder="1" applyAlignment="1" applyProtection="1">
      <alignment horizontal="center" vertical="center"/>
      <protection locked="0"/>
    </xf>
    <xf numFmtId="49" fontId="1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5" xfId="0" applyBorder="1">
      <alignment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19" fillId="5" borderId="53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52" fillId="5" borderId="54" xfId="0" applyFont="1" applyFill="1" applyBorder="1" applyAlignment="1">
      <alignment horizontal="left" vertical="center"/>
    </xf>
    <xf numFmtId="0" fontId="52" fillId="5" borderId="55" xfId="0" applyFont="1" applyFill="1" applyBorder="1" applyAlignment="1">
      <alignment horizontal="left" vertical="center"/>
    </xf>
    <xf numFmtId="0" fontId="52" fillId="5" borderId="56" xfId="0" applyFont="1" applyFill="1" applyBorder="1" applyAlignment="1">
      <alignment horizontal="left" vertical="center"/>
    </xf>
    <xf numFmtId="0" fontId="36" fillId="5" borderId="54" xfId="0" applyFont="1" applyFill="1" applyBorder="1" applyAlignment="1">
      <alignment horizontal="center" vertical="center"/>
    </xf>
    <xf numFmtId="0" fontId="36" fillId="5" borderId="56" xfId="0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12" fillId="2" borderId="55" xfId="0" applyFont="1" applyFill="1" applyBorder="1" applyAlignment="1" applyProtection="1">
      <alignment horizontal="center" vertical="center"/>
      <protection locked="0"/>
    </xf>
    <xf numFmtId="0" fontId="12" fillId="2" borderId="56" xfId="0" applyFont="1" applyFill="1" applyBorder="1" applyAlignment="1" applyProtection="1">
      <alignment horizontal="center" vertical="center"/>
      <protection locked="0"/>
    </xf>
    <xf numFmtId="49" fontId="12" fillId="2" borderId="54" xfId="0" applyNumberFormat="1" applyFont="1" applyFill="1" applyBorder="1" applyAlignment="1" applyProtection="1">
      <alignment horizontal="center" vertical="center"/>
      <protection locked="0"/>
    </xf>
    <xf numFmtId="49" fontId="12" fillId="2" borderId="55" xfId="0" applyNumberFormat="1" applyFont="1" applyFill="1" applyBorder="1" applyAlignment="1" applyProtection="1">
      <alignment horizontal="center" vertical="center"/>
      <protection locked="0"/>
    </xf>
    <xf numFmtId="49" fontId="12" fillId="2" borderId="56" xfId="0" applyNumberFormat="1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0" fillId="2" borderId="67" xfId="0" applyFont="1" applyFill="1" applyBorder="1" applyAlignment="1" applyProtection="1">
      <alignment vertical="center" wrapText="1"/>
      <protection locked="0"/>
    </xf>
    <xf numFmtId="0" fontId="10" fillId="2" borderId="61" xfId="0" applyFont="1" applyFill="1" applyBorder="1" applyAlignment="1" applyProtection="1">
      <alignment vertical="center" wrapText="1"/>
      <protection locked="0"/>
    </xf>
    <xf numFmtId="0" fontId="10" fillId="2" borderId="68" xfId="0" applyFont="1" applyFill="1" applyBorder="1" applyAlignment="1" applyProtection="1">
      <alignment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56" fillId="0" borderId="48" xfId="0" applyFont="1" applyBorder="1" applyAlignment="1">
      <alignment horizontal="center" vertical="center" wrapText="1"/>
    </xf>
    <xf numFmtId="0" fontId="56" fillId="0" borderId="47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71" xfId="0" applyFill="1" applyBorder="1" applyAlignment="1" applyProtection="1">
      <alignment horizontal="center" vertical="center"/>
      <protection locked="0"/>
    </xf>
    <xf numFmtId="0" fontId="19" fillId="0" borderId="7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57" fillId="2" borderId="4" xfId="0" applyNumberFormat="1" applyFont="1" applyFill="1" applyBorder="1" applyAlignment="1" applyProtection="1">
      <alignment horizontal="center" vertical="center"/>
      <protection locked="0"/>
    </xf>
    <xf numFmtId="49" fontId="57" fillId="2" borderId="3" xfId="0" applyNumberFormat="1" applyFont="1" applyFill="1" applyBorder="1" applyAlignment="1" applyProtection="1">
      <alignment horizontal="center" vertical="center"/>
      <protection locked="0"/>
    </xf>
    <xf numFmtId="0" fontId="58" fillId="0" borderId="18" xfId="0" applyFont="1" applyBorder="1" applyAlignment="1">
      <alignment horizontal="left" vertical="center" wrapText="1"/>
    </xf>
    <xf numFmtId="0" fontId="58" fillId="0" borderId="19" xfId="0" applyFont="1" applyBorder="1" applyAlignment="1">
      <alignment horizontal="left" vertical="center" wrapText="1"/>
    </xf>
    <xf numFmtId="0" fontId="58" fillId="0" borderId="72" xfId="0" applyFont="1" applyBorder="1" applyAlignment="1">
      <alignment horizontal="left" vertical="center" wrapText="1"/>
    </xf>
    <xf numFmtId="0" fontId="58" fillId="0" borderId="75" xfId="0" applyFont="1" applyBorder="1" applyAlignment="1">
      <alignment horizontal="left" vertical="center" wrapText="1"/>
    </xf>
    <xf numFmtId="0" fontId="58" fillId="0" borderId="65" xfId="0" applyFont="1" applyBorder="1" applyAlignment="1">
      <alignment horizontal="left" vertical="center" wrapText="1"/>
    </xf>
    <xf numFmtId="0" fontId="58" fillId="0" borderId="76" xfId="0" applyFont="1" applyBorder="1" applyAlignment="1">
      <alignment horizontal="left" vertical="center" wrapText="1"/>
    </xf>
    <xf numFmtId="0" fontId="0" fillId="0" borderId="70" xfId="0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177" fontId="12" fillId="2" borderId="73" xfId="0" applyNumberFormat="1" applyFont="1" applyFill="1" applyBorder="1" applyAlignment="1" applyProtection="1">
      <alignment horizontal="center" vertical="center"/>
      <protection locked="0"/>
    </xf>
    <xf numFmtId="177" fontId="12" fillId="2" borderId="74" xfId="0" applyNumberFormat="1" applyFont="1" applyFill="1" applyBorder="1" applyAlignment="1" applyProtection="1">
      <alignment horizontal="center" vertical="center"/>
      <protection locked="0"/>
    </xf>
    <xf numFmtId="0" fontId="9" fillId="0" borderId="7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2" borderId="13" xfId="0" applyFont="1" applyFill="1" applyBorder="1" applyAlignment="1" applyProtection="1">
      <alignment horizontal="left" vertical="center" wrapText="1"/>
      <protection locked="0"/>
    </xf>
    <xf numFmtId="0" fontId="61" fillId="0" borderId="86" xfId="0" applyFont="1" applyBorder="1" applyAlignment="1">
      <alignment horizontal="center" vertical="center"/>
    </xf>
    <xf numFmtId="0" fontId="61" fillId="0" borderId="87" xfId="0" applyFont="1" applyBorder="1" applyAlignment="1">
      <alignment horizontal="center" vertical="center"/>
    </xf>
    <xf numFmtId="0" fontId="36" fillId="5" borderId="4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0" fontId="100" fillId="0" borderId="89" xfId="0" applyFont="1" applyBorder="1" applyAlignment="1">
      <alignment horizontal="left" vertical="center"/>
    </xf>
    <xf numFmtId="0" fontId="100" fillId="0" borderId="24" xfId="0" applyFont="1" applyBorder="1" applyAlignment="1">
      <alignment horizontal="left" vertical="center"/>
    </xf>
    <xf numFmtId="0" fontId="100" fillId="0" borderId="41" xfId="0" applyFont="1" applyBorder="1" applyAlignment="1">
      <alignment horizontal="left" vertical="center"/>
    </xf>
    <xf numFmtId="0" fontId="4" fillId="0" borderId="77" xfId="0" applyFont="1" applyBorder="1">
      <alignment vertical="center"/>
    </xf>
    <xf numFmtId="0" fontId="4" fillId="0" borderId="79" xfId="0" applyFont="1" applyBorder="1">
      <alignment vertical="center"/>
    </xf>
    <xf numFmtId="176" fontId="0" fillId="0" borderId="86" xfId="0" applyNumberFormat="1" applyBorder="1" applyAlignment="1">
      <alignment horizontal="center" vertical="center"/>
    </xf>
    <xf numFmtId="176" fontId="0" fillId="0" borderId="85" xfId="0" applyNumberFormat="1" applyBorder="1" applyAlignment="1">
      <alignment horizontal="center" vertical="center"/>
    </xf>
    <xf numFmtId="0" fontId="0" fillId="6" borderId="30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0" fillId="2" borderId="82" xfId="0" applyFill="1" applyBorder="1" applyAlignment="1" applyProtection="1">
      <alignment horizontal="center" vertical="center"/>
      <protection locked="0"/>
    </xf>
    <xf numFmtId="0" fontId="0" fillId="2" borderId="85" xfId="0" applyFill="1" applyBorder="1" applyAlignment="1" applyProtection="1">
      <alignment horizontal="center" vertical="center"/>
      <protection locked="0"/>
    </xf>
    <xf numFmtId="0" fontId="61" fillId="0" borderId="84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6" fillId="0" borderId="15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14" xfId="0" applyFont="1" applyBorder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23" fillId="0" borderId="32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38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39" xfId="0" applyFont="1" applyBorder="1">
      <alignment vertical="center"/>
    </xf>
    <xf numFmtId="0" fontId="60" fillId="0" borderId="18" xfId="0" applyFont="1" applyBorder="1" applyAlignment="1">
      <alignment horizontal="center" vertical="center"/>
    </xf>
    <xf numFmtId="0" fontId="60" fillId="0" borderId="81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4" fillId="0" borderId="88" xfId="0" applyFont="1" applyBorder="1">
      <alignment vertical="center"/>
    </xf>
    <xf numFmtId="0" fontId="40" fillId="0" borderId="82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40" fillId="0" borderId="8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0" fontId="10" fillId="2" borderId="11" xfId="0" applyFont="1" applyFill="1" applyBorder="1" applyAlignment="1" applyProtection="1">
      <alignment vertical="center" wrapText="1"/>
      <protection locked="0"/>
    </xf>
    <xf numFmtId="0" fontId="10" fillId="2" borderId="12" xfId="0" applyFont="1" applyFill="1" applyBorder="1" applyAlignment="1" applyProtection="1">
      <alignment vertical="center" wrapText="1"/>
      <protection locked="0"/>
    </xf>
    <xf numFmtId="0" fontId="10" fillId="2" borderId="13" xfId="0" applyFont="1" applyFill="1" applyBorder="1" applyAlignment="1" applyProtection="1">
      <alignment vertical="center" wrapText="1"/>
      <protection locked="0"/>
    </xf>
    <xf numFmtId="0" fontId="65" fillId="5" borderId="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176" fontId="12" fillId="0" borderId="11" xfId="0" applyNumberFormat="1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0" fontId="66" fillId="6" borderId="90" xfId="0" applyFont="1" applyFill="1" applyBorder="1" applyAlignment="1">
      <alignment horizontal="center" vertical="center"/>
    </xf>
    <xf numFmtId="0" fontId="66" fillId="6" borderId="28" xfId="0" applyFont="1" applyFill="1" applyBorder="1" applyAlignment="1">
      <alignment horizontal="center" vertical="center"/>
    </xf>
    <xf numFmtId="0" fontId="66" fillId="6" borderId="38" xfId="0" applyFont="1" applyFill="1" applyBorder="1" applyAlignment="1">
      <alignment horizontal="center" vertical="center"/>
    </xf>
    <xf numFmtId="0" fontId="66" fillId="6" borderId="39" xfId="0" applyFont="1" applyFill="1" applyBorder="1" applyAlignment="1">
      <alignment horizontal="center" vertical="center"/>
    </xf>
    <xf numFmtId="0" fontId="64" fillId="6" borderId="90" xfId="0" applyFont="1" applyFill="1" applyBorder="1" applyAlignment="1">
      <alignment horizontal="center" vertical="center"/>
    </xf>
    <xf numFmtId="0" fontId="64" fillId="6" borderId="28" xfId="0" applyFont="1" applyFill="1" applyBorder="1" applyAlignment="1">
      <alignment horizontal="center" vertical="center"/>
    </xf>
    <xf numFmtId="0" fontId="64" fillId="6" borderId="91" xfId="0" applyFont="1" applyFill="1" applyBorder="1" applyAlignment="1">
      <alignment horizontal="center" vertical="center"/>
    </xf>
    <xf numFmtId="0" fontId="64" fillId="6" borderId="9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0" fillId="0" borderId="90" xfId="0" applyFont="1" applyBorder="1" applyAlignment="1">
      <alignment horizontal="left" vertical="center" wrapText="1"/>
    </xf>
    <xf numFmtId="0" fontId="100" fillId="0" borderId="30" xfId="0" applyFont="1" applyBorder="1" applyAlignment="1">
      <alignment horizontal="left" vertical="center" wrapText="1"/>
    </xf>
    <xf numFmtId="0" fontId="100" fillId="0" borderId="31" xfId="0" applyFont="1" applyBorder="1" applyAlignment="1">
      <alignment horizontal="left" vertical="center" wrapText="1"/>
    </xf>
    <xf numFmtId="0" fontId="100" fillId="0" borderId="36" xfId="0" applyFont="1" applyBorder="1" applyAlignment="1">
      <alignment horizontal="left" vertical="center" wrapText="1"/>
    </xf>
    <xf numFmtId="0" fontId="100" fillId="0" borderId="0" xfId="0" applyFont="1" applyAlignment="1">
      <alignment horizontal="left" vertical="center" wrapText="1"/>
    </xf>
    <xf numFmtId="0" fontId="100" fillId="0" borderId="35" xfId="0" applyFont="1" applyBorder="1" applyAlignment="1">
      <alignment horizontal="left" vertical="center" wrapText="1"/>
    </xf>
    <xf numFmtId="0" fontId="100" fillId="0" borderId="38" xfId="0" applyFont="1" applyBorder="1" applyAlignment="1">
      <alignment horizontal="left" vertical="center" wrapText="1"/>
    </xf>
    <xf numFmtId="0" fontId="100" fillId="0" borderId="24" xfId="0" applyFont="1" applyBorder="1" applyAlignment="1">
      <alignment horizontal="left" vertical="center" wrapText="1"/>
    </xf>
    <xf numFmtId="0" fontId="100" fillId="0" borderId="41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5" fillId="5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86" fillId="0" borderId="29" xfId="0" applyFont="1" applyBorder="1">
      <alignment vertical="center"/>
    </xf>
    <xf numFmtId="0" fontId="86" fillId="0" borderId="30" xfId="0" applyFont="1" applyBorder="1">
      <alignment vertical="center"/>
    </xf>
    <xf numFmtId="0" fontId="86" fillId="0" borderId="31" xfId="0" applyFont="1" applyBorder="1">
      <alignment vertical="center"/>
    </xf>
    <xf numFmtId="0" fontId="86" fillId="0" borderId="40" xfId="0" applyFont="1" applyBorder="1">
      <alignment vertical="center"/>
    </xf>
    <xf numFmtId="0" fontId="86" fillId="0" borderId="24" xfId="0" applyFont="1" applyBorder="1">
      <alignment vertical="center"/>
    </xf>
    <xf numFmtId="0" fontId="86" fillId="0" borderId="41" xfId="0" applyFont="1" applyBorder="1">
      <alignment vertical="center"/>
    </xf>
    <xf numFmtId="0" fontId="68" fillId="0" borderId="2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68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0" fillId="0" borderId="153" xfId="0" applyFont="1" applyBorder="1" applyAlignment="1">
      <alignment horizontal="left" vertical="center" wrapText="1"/>
    </xf>
    <xf numFmtId="0" fontId="9" fillId="0" borderId="152" xfId="0" applyFont="1" applyBorder="1" applyAlignment="1">
      <alignment horizontal="left" vertical="center"/>
    </xf>
    <xf numFmtId="0" fontId="9" fillId="0" borderId="151" xfId="0" applyFon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95" xfId="0" applyFont="1" applyBorder="1" applyAlignment="1">
      <alignment horizontal="center" vertical="center"/>
    </xf>
    <xf numFmtId="0" fontId="69" fillId="0" borderId="96" xfId="0" applyFont="1" applyBorder="1" applyAlignment="1">
      <alignment horizontal="center" vertical="center" wrapText="1"/>
    </xf>
    <xf numFmtId="0" fontId="25" fillId="0" borderId="97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0" fillId="2" borderId="101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6" fillId="0" borderId="102" xfId="0" applyFont="1" applyBorder="1" applyAlignment="1">
      <alignment horizontal="center" vertical="center"/>
    </xf>
    <xf numFmtId="0" fontId="16" fillId="0" borderId="103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72" fillId="0" borderId="105" xfId="0" applyFont="1" applyBorder="1" applyAlignment="1">
      <alignment horizontal="center" vertical="center"/>
    </xf>
    <xf numFmtId="0" fontId="72" fillId="0" borderId="106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69" fillId="0" borderId="96" xfId="0" applyFont="1" applyBorder="1" applyAlignment="1">
      <alignment horizontal="center" vertical="center"/>
    </xf>
    <xf numFmtId="0" fontId="69" fillId="0" borderId="97" xfId="0" applyFont="1" applyBorder="1" applyAlignment="1">
      <alignment horizontal="center" vertical="center"/>
    </xf>
    <xf numFmtId="0" fontId="69" fillId="0" borderId="98" xfId="0" applyFont="1" applyBorder="1" applyAlignment="1">
      <alignment horizontal="center" vertical="center"/>
    </xf>
    <xf numFmtId="0" fontId="73" fillId="0" borderId="102" xfId="0" applyFont="1" applyBorder="1" applyAlignment="1">
      <alignment horizontal="center" vertical="center"/>
    </xf>
    <xf numFmtId="0" fontId="73" fillId="0" borderId="103" xfId="0" applyFont="1" applyBorder="1" applyAlignment="1">
      <alignment horizontal="center" vertical="center"/>
    </xf>
    <xf numFmtId="0" fontId="73" fillId="0" borderId="107" xfId="0" applyFont="1" applyBorder="1" applyAlignment="1">
      <alignment horizontal="center" vertical="center"/>
    </xf>
    <xf numFmtId="176" fontId="40" fillId="0" borderId="108" xfId="0" applyNumberFormat="1" applyFont="1" applyBorder="1" applyAlignment="1">
      <alignment horizontal="center" vertical="center"/>
    </xf>
    <xf numFmtId="176" fontId="40" fillId="0" borderId="109" xfId="0" applyNumberFormat="1" applyFont="1" applyBorder="1" applyAlignment="1">
      <alignment horizontal="center" vertical="center"/>
    </xf>
    <xf numFmtId="176" fontId="40" fillId="0" borderId="110" xfId="0" applyNumberFormat="1" applyFont="1" applyBorder="1" applyAlignment="1">
      <alignment horizontal="center" vertical="center"/>
    </xf>
    <xf numFmtId="0" fontId="74" fillId="0" borderId="93" xfId="0" applyFont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2" borderId="99" xfId="0" applyFont="1" applyFill="1" applyBorder="1" applyAlignment="1" applyProtection="1">
      <alignment horizontal="left" vertical="center" wrapText="1"/>
      <protection locked="0"/>
    </xf>
    <xf numFmtId="0" fontId="10" fillId="2" borderId="97" xfId="0" applyFont="1" applyFill="1" applyBorder="1" applyAlignment="1" applyProtection="1">
      <alignment horizontal="left" vertical="center" wrapText="1"/>
      <protection locked="0"/>
    </xf>
    <xf numFmtId="0" fontId="10" fillId="2" borderId="100" xfId="0" applyFont="1" applyFill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>
      <alignment horizontal="center" vertical="center"/>
    </xf>
    <xf numFmtId="0" fontId="75" fillId="0" borderId="12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65" fillId="0" borderId="18" xfId="0" applyFont="1" applyBorder="1" applyAlignment="1">
      <alignment horizontal="center" vertical="center"/>
    </xf>
    <xf numFmtId="0" fontId="65" fillId="0" borderId="20" xfId="0" applyFont="1" applyBorder="1" applyAlignment="1">
      <alignment horizontal="center" vertical="center"/>
    </xf>
    <xf numFmtId="0" fontId="65" fillId="0" borderId="40" xfId="0" applyFont="1" applyBorder="1" applyAlignment="1">
      <alignment horizontal="center" vertical="center"/>
    </xf>
    <xf numFmtId="0" fontId="65" fillId="0" borderId="39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  <xf numFmtId="0" fontId="74" fillId="0" borderId="14" xfId="0" applyFont="1" applyBorder="1" applyAlignment="1">
      <alignment horizontal="center" vertical="center"/>
    </xf>
    <xf numFmtId="0" fontId="78" fillId="0" borderId="15" xfId="0" applyFont="1" applyBorder="1" applyAlignment="1">
      <alignment horizontal="center" vertical="center"/>
    </xf>
    <xf numFmtId="0" fontId="78" fillId="0" borderId="5" xfId="0" applyFont="1" applyBorder="1" applyAlignment="1">
      <alignment horizontal="center" vertical="center"/>
    </xf>
    <xf numFmtId="0" fontId="78" fillId="0" borderId="14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top" wrapText="1"/>
    </xf>
    <xf numFmtId="0" fontId="72" fillId="0" borderId="24" xfId="0" applyFont="1" applyBorder="1" applyAlignment="1">
      <alignment horizontal="center" vertical="top" wrapText="1"/>
    </xf>
    <xf numFmtId="0" fontId="72" fillId="0" borderId="41" xfId="0" applyFont="1" applyBorder="1" applyAlignment="1">
      <alignment horizontal="center" vertical="top" wrapText="1"/>
    </xf>
    <xf numFmtId="0" fontId="19" fillId="0" borderId="3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0" fillId="2" borderId="18" xfId="0" applyFont="1" applyFill="1" applyBorder="1" applyAlignment="1" applyProtection="1">
      <alignment horizontal="left" vertical="top" wrapText="1"/>
      <protection locked="0"/>
    </xf>
    <xf numFmtId="0" fontId="30" fillId="2" borderId="19" xfId="0" applyFont="1" applyFill="1" applyBorder="1" applyAlignment="1" applyProtection="1">
      <alignment horizontal="left" vertical="top" wrapText="1"/>
      <protection locked="0"/>
    </xf>
    <xf numFmtId="0" fontId="30" fillId="2" borderId="33" xfId="0" applyFont="1" applyFill="1" applyBorder="1" applyAlignment="1" applyProtection="1">
      <alignment horizontal="left" vertical="top" wrapText="1"/>
      <protection locked="0"/>
    </xf>
    <xf numFmtId="0" fontId="30" fillId="2" borderId="34" xfId="0" applyFont="1" applyFill="1" applyBorder="1" applyAlignment="1" applyProtection="1">
      <alignment horizontal="left" vertical="top" wrapText="1"/>
      <protection locked="0"/>
    </xf>
    <xf numFmtId="0" fontId="30" fillId="2" borderId="0" xfId="0" applyFont="1" applyFill="1" applyAlignment="1" applyProtection="1">
      <alignment horizontal="left" vertical="top" wrapText="1"/>
      <protection locked="0"/>
    </xf>
    <xf numFmtId="0" fontId="30" fillId="2" borderId="35" xfId="0" applyFont="1" applyFill="1" applyBorder="1" applyAlignment="1" applyProtection="1">
      <alignment horizontal="left" vertical="top" wrapText="1"/>
      <protection locked="0"/>
    </xf>
    <xf numFmtId="0" fontId="30" fillId="2" borderId="40" xfId="0" applyFont="1" applyFill="1" applyBorder="1" applyAlignment="1" applyProtection="1">
      <alignment horizontal="left" vertical="top" wrapText="1"/>
      <protection locked="0"/>
    </xf>
    <xf numFmtId="0" fontId="30" fillId="2" borderId="24" xfId="0" applyFont="1" applyFill="1" applyBorder="1" applyAlignment="1" applyProtection="1">
      <alignment horizontal="left" vertical="top" wrapText="1"/>
      <protection locked="0"/>
    </xf>
    <xf numFmtId="0" fontId="30" fillId="2" borderId="41" xfId="0" applyFont="1" applyFill="1" applyBorder="1" applyAlignment="1" applyProtection="1">
      <alignment horizontal="left" vertical="top" wrapText="1"/>
      <protection locked="0"/>
    </xf>
    <xf numFmtId="0" fontId="74" fillId="0" borderId="2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/>
    </xf>
    <xf numFmtId="0" fontId="49" fillId="2" borderId="4" xfId="0" applyFont="1" applyFill="1" applyBorder="1" applyAlignment="1" applyProtection="1">
      <alignment horizontal="center" vertical="center"/>
      <protection locked="0"/>
    </xf>
    <xf numFmtId="0" fontId="49" fillId="2" borderId="3" xfId="0" applyFont="1" applyFill="1" applyBorder="1" applyAlignment="1" applyProtection="1">
      <alignment horizontal="center" vertical="center"/>
      <protection locked="0"/>
    </xf>
    <xf numFmtId="0" fontId="79" fillId="0" borderId="32" xfId="0" applyFont="1" applyBorder="1" applyAlignment="1">
      <alignment horizontal="center" vertical="center" wrapText="1"/>
    </xf>
    <xf numFmtId="0" fontId="79" fillId="0" borderId="19" xfId="0" applyFont="1" applyBorder="1" applyAlignment="1">
      <alignment horizontal="center" vertical="center" wrapText="1"/>
    </xf>
    <xf numFmtId="0" fontId="79" fillId="0" borderId="20" xfId="0" applyFont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0" fontId="78" fillId="0" borderId="3" xfId="0" applyFont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91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49" fillId="0" borderId="0" xfId="0" applyFont="1">
      <alignment vertical="center"/>
    </xf>
    <xf numFmtId="0" fontId="36" fillId="0" borderId="1" xfId="0" applyFont="1" applyBorder="1" applyAlignment="1">
      <alignment horizontal="center" vertical="center"/>
    </xf>
    <xf numFmtId="0" fontId="81" fillId="0" borderId="4" xfId="0" applyFont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81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86" fillId="0" borderId="34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51" xfId="0" applyFont="1" applyBorder="1" applyAlignment="1">
      <alignment horizontal="center" vertical="center"/>
    </xf>
    <xf numFmtId="0" fontId="85" fillId="0" borderId="130" xfId="0" applyFont="1" applyBorder="1" applyAlignment="1">
      <alignment horizontal="center" vertical="center"/>
    </xf>
    <xf numFmtId="0" fontId="85" fillId="0" borderId="136" xfId="0" applyFont="1" applyBorder="1" applyAlignment="1">
      <alignment horizontal="center" vertical="center"/>
    </xf>
    <xf numFmtId="0" fontId="86" fillId="0" borderId="50" xfId="0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49" fillId="0" borderId="131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35" fillId="0" borderId="1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9" fillId="0" borderId="1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27" xfId="0" applyFont="1" applyBorder="1" applyAlignment="1">
      <alignment horizontal="center" vertical="center"/>
    </xf>
    <xf numFmtId="179" fontId="9" fillId="0" borderId="99" xfId="0" applyNumberFormat="1" applyFont="1" applyBorder="1" applyAlignment="1">
      <alignment horizontal="center" vertical="center"/>
    </xf>
    <xf numFmtId="179" fontId="9" fillId="0" borderId="98" xfId="0" applyNumberFormat="1" applyFont="1" applyBorder="1" applyAlignment="1">
      <alignment horizontal="center" vertical="center"/>
    </xf>
    <xf numFmtId="0" fontId="78" fillId="8" borderId="115" xfId="0" applyFont="1" applyFill="1" applyBorder="1" applyAlignment="1">
      <alignment horizontal="center" vertical="center"/>
    </xf>
    <xf numFmtId="0" fontId="78" fillId="8" borderId="114" xfId="0" applyFont="1" applyFill="1" applyBorder="1" applyAlignment="1">
      <alignment horizontal="center" vertical="center"/>
    </xf>
    <xf numFmtId="179" fontId="9" fillId="0" borderId="120" xfId="0" applyNumberFormat="1" applyFont="1" applyBorder="1" applyAlignment="1">
      <alignment horizontal="center" vertical="center"/>
    </xf>
    <xf numFmtId="0" fontId="9" fillId="7" borderId="133" xfId="0" applyFont="1" applyFill="1" applyBorder="1" applyAlignment="1" applyProtection="1">
      <alignment horizontal="center" vertical="center"/>
      <protection locked="0"/>
    </xf>
    <xf numFmtId="0" fontId="9" fillId="7" borderId="132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left" vertical="center"/>
    </xf>
    <xf numFmtId="0" fontId="16" fillId="0" borderId="127" xfId="0" applyFont="1" applyBorder="1" applyAlignment="1">
      <alignment horizontal="center" vertical="center"/>
    </xf>
    <xf numFmtId="176" fontId="9" fillId="7" borderId="27" xfId="0" applyNumberFormat="1" applyFont="1" applyFill="1" applyBorder="1" applyAlignment="1" applyProtection="1">
      <alignment horizontal="center" vertical="center"/>
      <protection locked="0"/>
    </xf>
    <xf numFmtId="0" fontId="9" fillId="7" borderId="27" xfId="0" applyFont="1" applyFill="1" applyBorder="1" applyAlignment="1" applyProtection="1">
      <alignment horizontal="center" vertical="center"/>
      <protection locked="0"/>
    </xf>
    <xf numFmtId="0" fontId="9" fillId="7" borderId="125" xfId="0" applyFont="1" applyFill="1" applyBorder="1" applyAlignment="1" applyProtection="1">
      <alignment horizontal="center" vertical="center"/>
      <protection locked="0"/>
    </xf>
    <xf numFmtId="0" fontId="19" fillId="0" borderId="27" xfId="0" applyFont="1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78" fillId="8" borderId="116" xfId="0" applyFont="1" applyFill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9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13" xfId="0" applyBorder="1" applyAlignment="1">
      <alignment vertical="center" wrapText="1"/>
    </xf>
    <xf numFmtId="0" fontId="86" fillId="0" borderId="50" xfId="0" applyFont="1" applyBorder="1" applyAlignment="1">
      <alignment horizontal="center" vertical="center" wrapText="1"/>
    </xf>
    <xf numFmtId="0" fontId="86" fillId="0" borderId="139" xfId="0" applyFont="1" applyBorder="1" applyAlignment="1">
      <alignment horizontal="center" vertical="center"/>
    </xf>
    <xf numFmtId="0" fontId="86" fillId="0" borderId="37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9" fillId="7" borderId="25" xfId="0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0" fillId="0" borderId="14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2" fillId="0" borderId="137" xfId="0" applyFont="1" applyBorder="1" applyAlignment="1">
      <alignment horizontal="center" vertical="center"/>
    </xf>
    <xf numFmtId="0" fontId="72" fillId="0" borderId="27" xfId="0" applyFont="1" applyBorder="1" applyAlignment="1">
      <alignment horizontal="center" vertical="center"/>
    </xf>
    <xf numFmtId="0" fontId="72" fillId="0" borderId="18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3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74" fillId="0" borderId="112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" fillId="7" borderId="65" xfId="0" applyFont="1" applyFill="1" applyBorder="1" applyAlignment="1" applyProtection="1">
      <alignment horizontal="left" vertical="center"/>
      <protection locked="0"/>
    </xf>
    <xf numFmtId="0" fontId="2" fillId="7" borderId="76" xfId="0" applyFont="1" applyFill="1" applyBorder="1" applyAlignment="1" applyProtection="1">
      <alignment horizontal="left" vertical="center"/>
      <protection locked="0"/>
    </xf>
    <xf numFmtId="0" fontId="0" fillId="0" borderId="123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12" fillId="0" borderId="123" xfId="0" applyFont="1" applyBorder="1" applyAlignment="1">
      <alignment horizontal="center" vertical="center"/>
    </xf>
    <xf numFmtId="0" fontId="22" fillId="0" borderId="122" xfId="0" applyFont="1" applyBorder="1" applyAlignment="1">
      <alignment horizontal="center" vertical="center"/>
    </xf>
    <xf numFmtId="0" fontId="22" fillId="0" borderId="121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0" fontId="22" fillId="0" borderId="103" xfId="0" applyFont="1" applyBorder="1" applyAlignment="1">
      <alignment horizontal="center" vertical="center"/>
    </xf>
    <xf numFmtId="0" fontId="22" fillId="0" borderId="104" xfId="0" applyFont="1" applyBorder="1" applyAlignment="1">
      <alignment horizontal="center" vertical="center"/>
    </xf>
    <xf numFmtId="49" fontId="8" fillId="0" borderId="115" xfId="0" applyNumberFormat="1" applyFont="1" applyBorder="1" applyAlignment="1">
      <alignment horizontal="center" vertical="center"/>
    </xf>
    <xf numFmtId="49" fontId="0" fillId="0" borderId="117" xfId="0" applyNumberFormat="1" applyBorder="1" applyAlignment="1">
      <alignment horizontal="center" vertical="center"/>
    </xf>
    <xf numFmtId="49" fontId="0" fillId="0" borderId="116" xfId="0" applyNumberForma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9" fillId="0" borderId="117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34" xfId="0" applyFont="1" applyBorder="1" applyAlignment="1" applyProtection="1">
      <alignment horizontal="center" vertical="center"/>
      <protection locked="0"/>
    </xf>
    <xf numFmtId="0" fontId="11" fillId="0" borderId="123" xfId="0" applyFont="1" applyBorder="1" applyAlignment="1">
      <alignment horizontal="center" vertical="center"/>
    </xf>
    <xf numFmtId="0" fontId="82" fillId="0" borderId="122" xfId="0" applyFont="1" applyBorder="1" applyAlignment="1">
      <alignment horizontal="center" vertical="center"/>
    </xf>
    <xf numFmtId="0" fontId="82" fillId="0" borderId="121" xfId="0" applyFont="1" applyBorder="1" applyAlignment="1">
      <alignment horizontal="center" vertical="center"/>
    </xf>
    <xf numFmtId="0" fontId="17" fillId="0" borderId="118" xfId="0" applyFont="1" applyBorder="1" applyAlignment="1">
      <alignment horizontal="center" vertical="center"/>
    </xf>
    <xf numFmtId="0" fontId="17" fillId="0" borderId="103" xfId="0" applyFont="1" applyBorder="1" applyAlignment="1">
      <alignment horizontal="center" vertical="center"/>
    </xf>
    <xf numFmtId="0" fontId="17" fillId="0" borderId="104" xfId="0" applyFont="1" applyBorder="1" applyAlignment="1">
      <alignment horizontal="center" vertical="center"/>
    </xf>
    <xf numFmtId="0" fontId="82" fillId="0" borderId="118" xfId="0" applyFont="1" applyBorder="1" applyAlignment="1">
      <alignment horizontal="center" vertical="center"/>
    </xf>
    <xf numFmtId="0" fontId="82" fillId="0" borderId="103" xfId="0" applyFont="1" applyBorder="1" applyAlignment="1">
      <alignment horizontal="center" vertical="center"/>
    </xf>
    <xf numFmtId="0" fontId="82" fillId="0" borderId="10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92" fillId="16" borderId="141" xfId="1" applyFont="1" applyFill="1" applyBorder="1" applyAlignment="1">
      <alignment horizontal="center" vertical="center"/>
    </xf>
    <xf numFmtId="0" fontId="94" fillId="0" borderId="141" xfId="1" applyFont="1" applyBorder="1" applyAlignment="1">
      <alignment vertical="center"/>
    </xf>
    <xf numFmtId="0" fontId="92" fillId="15" borderId="141" xfId="1" applyFont="1" applyFill="1" applyBorder="1" applyAlignment="1">
      <alignment horizontal="center" vertical="center"/>
    </xf>
    <xf numFmtId="0" fontId="92" fillId="14" borderId="141" xfId="1" applyFont="1" applyFill="1" applyBorder="1" applyAlignment="1">
      <alignment horizontal="center" vertical="center"/>
    </xf>
    <xf numFmtId="0" fontId="10" fillId="2" borderId="75" xfId="0" applyFont="1" applyFill="1" applyBorder="1" applyAlignment="1" applyProtection="1">
      <alignment vertical="center" wrapText="1"/>
      <protection locked="0"/>
    </xf>
    <xf numFmtId="0" fontId="10" fillId="2" borderId="65" xfId="0" applyFont="1" applyFill="1" applyBorder="1" applyAlignment="1" applyProtection="1">
      <alignment vertical="center" wrapText="1"/>
      <protection locked="0"/>
    </xf>
    <xf numFmtId="0" fontId="10" fillId="2" borderId="143" xfId="0" applyFont="1" applyFill="1" applyBorder="1" applyAlignment="1" applyProtection="1">
      <alignment vertical="center" wrapText="1"/>
      <protection locked="0"/>
    </xf>
    <xf numFmtId="49" fontId="11" fillId="2" borderId="144" xfId="0" applyNumberFormat="1" applyFont="1" applyFill="1" applyBorder="1" applyAlignment="1" applyProtection="1">
      <alignment horizontal="center" vertical="center"/>
      <protection locked="0"/>
    </xf>
    <xf numFmtId="49" fontId="11" fillId="2" borderId="114" xfId="0" applyNumberFormat="1" applyFont="1" applyFill="1" applyBorder="1" applyAlignment="1" applyProtection="1">
      <alignment horizontal="center" vertical="center"/>
      <protection locked="0"/>
    </xf>
    <xf numFmtId="0" fontId="25" fillId="3" borderId="96" xfId="0" applyFont="1" applyFill="1" applyBorder="1" applyAlignment="1">
      <alignment horizontal="center" vertical="center"/>
    </xf>
    <xf numFmtId="0" fontId="25" fillId="3" borderId="120" xfId="0" applyFont="1" applyFill="1" applyBorder="1" applyAlignment="1">
      <alignment horizontal="center" vertical="center"/>
    </xf>
    <xf numFmtId="181" fontId="9" fillId="0" borderId="146" xfId="0" applyNumberFormat="1" applyFont="1" applyBorder="1" applyAlignment="1">
      <alignment horizontal="center" vertical="center"/>
    </xf>
    <xf numFmtId="181" fontId="9" fillId="0" borderId="145" xfId="0" applyNumberFormat="1" applyFont="1" applyBorder="1" applyAlignment="1">
      <alignment horizontal="center" vertical="center"/>
    </xf>
    <xf numFmtId="0" fontId="9" fillId="2" borderId="146" xfId="0" applyFont="1" applyFill="1" applyBorder="1" applyAlignment="1" applyProtection="1">
      <alignment horizontal="center" vertical="center"/>
      <protection locked="0"/>
    </xf>
    <xf numFmtId="0" fontId="9" fillId="2" borderId="145" xfId="0" applyFont="1" applyFill="1" applyBorder="1" applyAlignment="1" applyProtection="1">
      <alignment horizontal="center" vertical="center"/>
      <protection locked="0"/>
    </xf>
    <xf numFmtId="0" fontId="25" fillId="17" borderId="96" xfId="0" applyFont="1" applyFill="1" applyBorder="1" applyAlignment="1">
      <alignment horizontal="center" vertical="center"/>
    </xf>
    <xf numFmtId="0" fontId="25" fillId="17" borderId="120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5" fillId="6" borderId="96" xfId="0" applyFont="1" applyFill="1" applyBorder="1" applyAlignment="1">
      <alignment horizontal="center" vertical="center"/>
    </xf>
    <xf numFmtId="0" fontId="25" fillId="6" borderId="12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2" borderId="147" xfId="0" applyFill="1" applyBorder="1" applyAlignment="1" applyProtection="1">
      <alignment horizontal="center" vertical="center"/>
      <protection locked="0"/>
    </xf>
    <xf numFmtId="0" fontId="2" fillId="0" borderId="145" xfId="0" applyFont="1" applyBorder="1" applyAlignment="1">
      <alignment horizontal="center" vertical="center"/>
    </xf>
    <xf numFmtId="0" fontId="25" fillId="17" borderId="96" xfId="0" applyFont="1" applyFill="1" applyBorder="1" applyAlignment="1">
      <alignment horizontal="center" vertical="center" wrapText="1"/>
    </xf>
    <xf numFmtId="0" fontId="25" fillId="17" borderId="120" xfId="0" applyFont="1" applyFill="1" applyBorder="1" applyAlignment="1">
      <alignment horizontal="center" vertical="center" wrapText="1"/>
    </xf>
    <xf numFmtId="0" fontId="95" fillId="17" borderId="96" xfId="0" applyFont="1" applyFill="1" applyBorder="1" applyAlignment="1">
      <alignment horizontal="center" vertical="center" wrapText="1"/>
    </xf>
    <xf numFmtId="0" fontId="95" fillId="17" borderId="120" xfId="0" applyFont="1" applyFill="1" applyBorder="1" applyAlignment="1">
      <alignment horizontal="center" vertical="center" wrapText="1"/>
    </xf>
    <xf numFmtId="0" fontId="2" fillId="4" borderId="90" xfId="0" applyFont="1" applyFill="1" applyBorder="1" applyAlignment="1">
      <alignment horizontal="center" vertical="center" wrapText="1"/>
    </xf>
    <xf numFmtId="0" fontId="2" fillId="4" borderId="91" xfId="0" applyFont="1" applyFill="1" applyBorder="1" applyAlignment="1">
      <alignment horizontal="center" vertical="center" wrapText="1"/>
    </xf>
    <xf numFmtId="0" fontId="96" fillId="0" borderId="150" xfId="0" applyFont="1" applyBorder="1" applyAlignment="1">
      <alignment horizontal="center" vertical="center" wrapText="1"/>
    </xf>
    <xf numFmtId="0" fontId="96" fillId="0" borderId="149" xfId="0" applyFont="1" applyBorder="1" applyAlignment="1">
      <alignment horizontal="center" vertical="center" wrapText="1"/>
    </xf>
    <xf numFmtId="0" fontId="96" fillId="0" borderId="14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19" fillId="0" borderId="32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20" xfId="0" applyFont="1" applyBorder="1">
      <alignment vertical="center"/>
    </xf>
    <xf numFmtId="0" fontId="19" fillId="0" borderId="38" xfId="0" applyFont="1" applyBorder="1">
      <alignment vertical="center"/>
    </xf>
    <xf numFmtId="0" fontId="19" fillId="0" borderId="24" xfId="0" applyFont="1" applyBorder="1">
      <alignment vertical="center"/>
    </xf>
    <xf numFmtId="0" fontId="19" fillId="0" borderId="39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4" fillId="0" borderId="2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3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98" fillId="0" borderId="15" xfId="0" applyFont="1" applyBorder="1" applyAlignment="1">
      <alignment horizontal="center" vertical="center"/>
    </xf>
    <xf numFmtId="0" fontId="98" fillId="0" borderId="5" xfId="0" applyFont="1" applyBorder="1" applyAlignment="1">
      <alignment horizontal="center" vertical="center"/>
    </xf>
    <xf numFmtId="0" fontId="98" fillId="0" borderId="14" xfId="0" applyFont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6" fillId="0" borderId="4" xfId="0" applyFont="1" applyBorder="1" applyAlignment="1">
      <alignment vertical="center" wrapText="1"/>
    </xf>
    <xf numFmtId="0" fontId="86" fillId="0" borderId="1" xfId="0" applyFont="1" applyBorder="1" applyAlignment="1">
      <alignment vertical="center" wrapText="1"/>
    </xf>
    <xf numFmtId="0" fontId="86" fillId="0" borderId="8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60" fillId="0" borderId="15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49" fillId="2" borderId="15" xfId="0" applyFont="1" applyFill="1" applyBorder="1" applyAlignment="1" applyProtection="1">
      <alignment horizontal="center" vertical="center"/>
      <protection locked="0"/>
    </xf>
    <xf numFmtId="0" fontId="49" fillId="2" borderId="14" xfId="0" applyFont="1" applyFill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181" fontId="12" fillId="2" borderId="4" xfId="0" applyNumberFormat="1" applyFont="1" applyFill="1" applyBorder="1" applyAlignment="1" applyProtection="1">
      <alignment horizontal="center" vertical="center"/>
      <protection locked="0"/>
    </xf>
    <xf numFmtId="181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81" fillId="0" borderId="11" xfId="0" applyFont="1" applyBorder="1" applyAlignment="1">
      <alignment horizontal="center" vertical="center"/>
    </xf>
    <xf numFmtId="0" fontId="81" fillId="0" borderId="10" xfId="0" applyFont="1" applyBorder="1" applyAlignment="1">
      <alignment horizontal="center" vertical="center"/>
    </xf>
    <xf numFmtId="0" fontId="99" fillId="0" borderId="4" xfId="0" applyFont="1" applyBorder="1" applyAlignment="1">
      <alignment horizontal="center" vertical="center"/>
    </xf>
    <xf numFmtId="0" fontId="99" fillId="0" borderId="8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181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8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</cellXfs>
  <cellStyles count="2">
    <cellStyle name="一般" xfId="0" builtinId="0"/>
    <cellStyle name="一般 2" xfId="1" xr:uid="{53FC329C-B2A0-4957-9898-DA748B16A21A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7"/>
  <sheetViews>
    <sheetView zoomScaleNormal="100" workbookViewId="0">
      <selection activeCell="T3" sqref="T3"/>
    </sheetView>
  </sheetViews>
  <sheetFormatPr defaultRowHeight="17"/>
  <cols>
    <col min="1" max="1" width="0.1796875" customWidth="1"/>
    <col min="2" max="29" width="3.6328125" customWidth="1"/>
    <col min="30" max="31" width="0.36328125" hidden="1" customWidth="1"/>
    <col min="32" max="32" width="0" hidden="1" customWidth="1"/>
  </cols>
  <sheetData>
    <row r="1" spans="1:29" ht="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" customHeight="1">
      <c r="A2" s="1"/>
      <c r="B2" s="185" t="s">
        <v>7</v>
      </c>
      <c r="C2" s="186"/>
      <c r="D2" s="186"/>
      <c r="E2" s="186"/>
      <c r="F2" s="186"/>
      <c r="G2" s="187"/>
      <c r="H2" s="187"/>
      <c r="I2" s="187"/>
      <c r="J2" s="187"/>
      <c r="K2" s="187"/>
      <c r="L2" s="187"/>
      <c r="M2" s="187"/>
      <c r="N2" s="187"/>
      <c r="O2" s="188"/>
      <c r="P2" s="191" t="s">
        <v>8</v>
      </c>
      <c r="Q2" s="192"/>
      <c r="R2" s="192"/>
      <c r="S2" s="192"/>
      <c r="T2" s="192"/>
      <c r="U2" s="187"/>
      <c r="V2" s="187"/>
      <c r="W2" s="187"/>
      <c r="X2" s="187"/>
      <c r="Y2" s="187"/>
      <c r="Z2" s="187"/>
      <c r="AA2" s="187"/>
      <c r="AB2" s="187"/>
      <c r="AC2" s="188"/>
    </row>
    <row r="3" spans="1:29" ht="14" customHeight="1">
      <c r="A3" s="1"/>
      <c r="B3" s="5"/>
      <c r="C3" s="2" t="s">
        <v>0</v>
      </c>
      <c r="D3" s="6"/>
      <c r="E3" s="2" t="s">
        <v>1</v>
      </c>
      <c r="F3" s="7"/>
      <c r="G3" s="3" t="s">
        <v>2</v>
      </c>
      <c r="H3" s="4"/>
      <c r="I3" s="8"/>
      <c r="J3" s="189" t="s">
        <v>3</v>
      </c>
      <c r="K3" s="190"/>
      <c r="L3" s="190"/>
      <c r="M3" s="190"/>
      <c r="N3" s="183"/>
      <c r="O3" s="184"/>
      <c r="P3" s="5"/>
      <c r="Q3" s="2" t="s">
        <v>0</v>
      </c>
      <c r="R3" s="6"/>
      <c r="S3" s="2" t="s">
        <v>1</v>
      </c>
      <c r="T3" s="7"/>
      <c r="U3" s="3" t="s">
        <v>2</v>
      </c>
      <c r="V3" s="4"/>
      <c r="W3" s="8"/>
      <c r="X3" s="189" t="s">
        <v>3</v>
      </c>
      <c r="Y3" s="190"/>
      <c r="Z3" s="190"/>
      <c r="AA3" s="190"/>
      <c r="AB3" s="183"/>
      <c r="AC3" s="184"/>
    </row>
    <row r="4" spans="1:29" ht="14" customHeight="1">
      <c r="A4" s="1"/>
      <c r="B4" s="5"/>
      <c r="C4" s="2" t="s">
        <v>0</v>
      </c>
      <c r="D4" s="6"/>
      <c r="E4" s="2" t="s">
        <v>1</v>
      </c>
      <c r="F4" s="7"/>
      <c r="G4" s="3" t="s">
        <v>2</v>
      </c>
      <c r="H4" s="4"/>
      <c r="I4" s="8"/>
      <c r="J4" s="189" t="s">
        <v>3</v>
      </c>
      <c r="K4" s="190"/>
      <c r="L4" s="190"/>
      <c r="M4" s="190"/>
      <c r="N4" s="183"/>
      <c r="O4" s="184"/>
      <c r="P4" s="5"/>
      <c r="Q4" s="2" t="s">
        <v>0</v>
      </c>
      <c r="R4" s="6"/>
      <c r="S4" s="2" t="s">
        <v>1</v>
      </c>
      <c r="T4" s="7"/>
      <c r="U4" s="3" t="s">
        <v>2</v>
      </c>
      <c r="V4" s="4"/>
      <c r="W4" s="8"/>
      <c r="X4" s="189" t="s">
        <v>3</v>
      </c>
      <c r="Y4" s="190"/>
      <c r="Z4" s="190"/>
      <c r="AA4" s="190"/>
      <c r="AB4" s="183"/>
      <c r="AC4" s="184"/>
    </row>
    <row r="5" spans="1:29" ht="14" customHeight="1">
      <c r="A5" s="1"/>
      <c r="B5" s="5"/>
      <c r="C5" s="2" t="s">
        <v>0</v>
      </c>
      <c r="D5" s="6"/>
      <c r="E5" s="2" t="s">
        <v>1</v>
      </c>
      <c r="F5" s="7"/>
      <c r="G5" s="3" t="s">
        <v>2</v>
      </c>
      <c r="H5" s="4"/>
      <c r="I5" s="8"/>
      <c r="J5" s="189" t="s">
        <v>3</v>
      </c>
      <c r="K5" s="190"/>
      <c r="L5" s="190"/>
      <c r="M5" s="190"/>
      <c r="N5" s="183"/>
      <c r="O5" s="184"/>
      <c r="P5" s="5"/>
      <c r="Q5" s="2" t="s">
        <v>0</v>
      </c>
      <c r="R5" s="6"/>
      <c r="S5" s="2" t="s">
        <v>1</v>
      </c>
      <c r="T5" s="6"/>
      <c r="U5" s="3" t="s">
        <v>2</v>
      </c>
      <c r="V5" s="4"/>
      <c r="W5" s="8"/>
      <c r="X5" s="189" t="s">
        <v>3</v>
      </c>
      <c r="Y5" s="190"/>
      <c r="Z5" s="190"/>
      <c r="AA5" s="190"/>
      <c r="AB5" s="183"/>
      <c r="AC5" s="184"/>
    </row>
    <row r="6" spans="1:29" ht="12" customHeight="1">
      <c r="A6" s="1"/>
      <c r="B6" s="195" t="s">
        <v>4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7"/>
      <c r="P6" s="195" t="s">
        <v>4</v>
      </c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7"/>
    </row>
    <row r="7" spans="1:29" ht="14" customHeight="1">
      <c r="A7" s="1"/>
      <c r="B7" s="198" t="s">
        <v>6</v>
      </c>
      <c r="C7" s="199"/>
      <c r="D7" s="199"/>
      <c r="E7" s="199"/>
      <c r="F7" s="200"/>
      <c r="G7" s="9"/>
      <c r="H7" s="201" t="str">
        <f>IF(G7=1,"未做調整，與同儕無異",IF(G7=2,"評量有調整，方式如下",""))</f>
        <v/>
      </c>
      <c r="I7" s="202"/>
      <c r="J7" s="202"/>
      <c r="K7" s="202"/>
      <c r="L7" s="202"/>
      <c r="M7" s="202"/>
      <c r="N7" s="202"/>
      <c r="O7" s="203"/>
      <c r="P7" s="198" t="s">
        <v>6</v>
      </c>
      <c r="Q7" s="199"/>
      <c r="R7" s="199"/>
      <c r="S7" s="199"/>
      <c r="T7" s="200"/>
      <c r="U7" s="9"/>
      <c r="V7" s="201" t="str">
        <f>IF(U7=1,"未做調整，與同儕無異",IF(U7=2,"評量有調整，方式如下",""))</f>
        <v/>
      </c>
      <c r="W7" s="202"/>
      <c r="X7" s="202"/>
      <c r="Y7" s="202"/>
      <c r="Z7" s="202"/>
      <c r="AA7" s="202"/>
      <c r="AB7" s="202"/>
      <c r="AC7" s="203"/>
    </row>
    <row r="8" spans="1:29" ht="14" customHeight="1" thickBot="1">
      <c r="A8" s="1"/>
      <c r="B8" s="193" t="s">
        <v>5</v>
      </c>
      <c r="C8" s="194"/>
      <c r="D8" s="204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6"/>
      <c r="P8" s="193" t="s">
        <v>5</v>
      </c>
      <c r="Q8" s="194"/>
      <c r="R8" s="204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6"/>
    </row>
    <row r="9" spans="1:29" ht="17" hidden="1" customHeight="1"/>
    <row r="10" spans="1:29" ht="17" hidden="1" customHeight="1"/>
    <row r="11" spans="1:29" ht="17" hidden="1" customHeight="1"/>
    <row r="12" spans="1:29" ht="17" hidden="1" customHeight="1"/>
    <row r="13" spans="1:29" ht="17" hidden="1" customHeight="1"/>
    <row r="14" spans="1:29" ht="17" hidden="1" customHeight="1"/>
    <row r="15" spans="1:29" ht="17" hidden="1" customHeight="1"/>
    <row r="16" spans="1:2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</sheetData>
  <sheetProtection algorithmName="SHA-512" hashValue="7cccQC0OFyHGBXv4ri7t1lmWyM29zfMnFdw2vcXZ35Gh2VfzHw+7qlBi+YO9cT9guFHzdxe/aGGVFaBH1ZAMAA==" saltValue="j7lpOLBXdslSff6UC0Gutw==" spinCount="100000" sheet="1" formatRows="0" selectLockedCells="1"/>
  <customSheetViews>
    <customSheetView guid="{B51F098E-D46D-407B-A0B6-46999D08F54A}">
      <pageMargins left="0.75" right="0.75" top="1" bottom="1" header="0.5" footer="0.5"/>
      <headerFooter alignWithMargins="0"/>
    </customSheetView>
  </customSheetViews>
  <mergeCells count="24">
    <mergeCell ref="P8:Q8"/>
    <mergeCell ref="AB3:AC3"/>
    <mergeCell ref="AB4:AC4"/>
    <mergeCell ref="B6:O6"/>
    <mergeCell ref="P6:AC6"/>
    <mergeCell ref="B7:F7"/>
    <mergeCell ref="V7:AC7"/>
    <mergeCell ref="J3:M3"/>
    <mergeCell ref="P7:T7"/>
    <mergeCell ref="R8:AC8"/>
    <mergeCell ref="H7:O7"/>
    <mergeCell ref="B8:C8"/>
    <mergeCell ref="D8:O8"/>
    <mergeCell ref="X5:AA5"/>
    <mergeCell ref="J5:M5"/>
    <mergeCell ref="N4:O4"/>
    <mergeCell ref="N5:O5"/>
    <mergeCell ref="AB5:AC5"/>
    <mergeCell ref="B2:O2"/>
    <mergeCell ref="N3:O3"/>
    <mergeCell ref="J4:M4"/>
    <mergeCell ref="X3:AA3"/>
    <mergeCell ref="X4:AA4"/>
    <mergeCell ref="P2:AC2"/>
  </mergeCells>
  <phoneticPr fontId="5" type="noConversion"/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C9D7-FB9F-4BE4-A3CF-E0229CF2D819}">
  <sheetPr>
    <tabColor theme="6" tint="0.59999389629810485"/>
    <pageSetUpPr fitToPage="1"/>
  </sheetPr>
  <dimension ref="B1:AI26"/>
  <sheetViews>
    <sheetView zoomScaleNormal="100" workbookViewId="0">
      <selection activeCell="J3" sqref="J3:K3"/>
    </sheetView>
  </sheetViews>
  <sheetFormatPr defaultRowHeight="17"/>
  <cols>
    <col min="1" max="1" width="0.1796875" customWidth="1"/>
    <col min="2" max="31" width="3.6328125" customWidth="1"/>
    <col min="32" max="33" width="0.1796875" hidden="1" customWidth="1"/>
    <col min="34" max="35" width="3.6328125" hidden="1" customWidth="1"/>
    <col min="36" max="38" width="0" hidden="1" customWidth="1"/>
  </cols>
  <sheetData>
    <row r="1" spans="2:31" ht="1" customHeight="1" thickBot="1"/>
    <row r="2" spans="2:31" ht="17.5" thickBot="1">
      <c r="B2" s="247" t="s">
        <v>9</v>
      </c>
      <c r="C2" s="248"/>
      <c r="D2" s="248"/>
      <c r="E2" s="249" t="s">
        <v>143</v>
      </c>
      <c r="F2" s="249"/>
      <c r="G2" s="249"/>
      <c r="H2" s="249"/>
      <c r="I2" s="249"/>
      <c r="J2" s="248" t="s">
        <v>12</v>
      </c>
      <c r="K2" s="248"/>
      <c r="L2" s="248"/>
      <c r="M2" s="225"/>
      <c r="N2" s="226"/>
      <c r="O2" s="227"/>
      <c r="P2" s="250" t="s">
        <v>13</v>
      </c>
      <c r="Q2" s="250"/>
      <c r="R2" s="250"/>
      <c r="S2" s="11"/>
      <c r="T2" s="10"/>
      <c r="U2" s="10"/>
      <c r="V2" s="251" t="s">
        <v>17</v>
      </c>
      <c r="W2" s="192"/>
      <c r="X2" s="192"/>
      <c r="Y2" s="252"/>
      <c r="Z2" s="22"/>
      <c r="AA2" s="239" t="s">
        <v>144</v>
      </c>
      <c r="AB2" s="240"/>
      <c r="AC2" s="240"/>
      <c r="AD2" s="539" t="str">
        <f>IF(AND(Z2&gt;1,Z2&lt;10),VLOOKUP(Z2,C10:E17,3,FALSE),"")</f>
        <v/>
      </c>
      <c r="AE2" s="540"/>
    </row>
    <row r="3" spans="2:31" ht="14" customHeight="1">
      <c r="B3" s="243" t="s">
        <v>122</v>
      </c>
      <c r="C3" s="189"/>
      <c r="D3" s="189"/>
      <c r="E3" s="235"/>
      <c r="F3" s="236"/>
      <c r="G3" s="538" t="s">
        <v>145</v>
      </c>
      <c r="H3" s="190"/>
      <c r="I3" s="190"/>
      <c r="J3" s="245"/>
      <c r="K3" s="246"/>
      <c r="L3" s="244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542"/>
      <c r="Z3" s="542"/>
      <c r="AA3" s="239" t="s">
        <v>18</v>
      </c>
      <c r="AB3" s="240"/>
      <c r="AC3" s="240"/>
      <c r="AD3" s="387" t="str">
        <f>IF(AND(Z2&gt;1,Z2&lt;10),VLOOKUP(Z2,C10:E17,2,FALSE),"")</f>
        <v/>
      </c>
      <c r="AE3" s="541"/>
    </row>
    <row r="4" spans="2:31" ht="17.5" customHeight="1" thickBot="1">
      <c r="B4" s="257" t="s">
        <v>24</v>
      </c>
      <c r="C4" s="258"/>
      <c r="D4" s="258"/>
      <c r="E4" s="258"/>
      <c r="F4" s="259"/>
      <c r="G4" s="260"/>
      <c r="H4" s="261"/>
      <c r="I4" s="261"/>
      <c r="J4" s="26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62"/>
      <c r="AC4" s="262"/>
      <c r="AD4" s="262"/>
      <c r="AE4" s="263"/>
    </row>
    <row r="5" spans="2:31" ht="17" customHeight="1" thickBot="1">
      <c r="B5" s="535" t="s">
        <v>523</v>
      </c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  <c r="X5" s="536"/>
      <c r="Y5" s="536"/>
      <c r="Z5" s="536"/>
      <c r="AA5" s="536"/>
      <c r="AB5" s="536"/>
      <c r="AC5" s="536"/>
      <c r="AD5" s="536"/>
      <c r="AE5" s="537"/>
    </row>
    <row r="6" spans="2:31" ht="17" customHeight="1">
      <c r="B6" s="23"/>
    </row>
    <row r="7" spans="2:31" ht="17" hidden="1" customHeight="1">
      <c r="B7" s="23"/>
    </row>
    <row r="8" spans="2:31" ht="17" hidden="1" customHeight="1">
      <c r="B8" s="23"/>
    </row>
    <row r="9" spans="2:31" ht="17" hidden="1" customHeight="1">
      <c r="C9" s="24"/>
      <c r="D9" s="32" t="s">
        <v>28</v>
      </c>
      <c r="E9" s="32" t="s">
        <v>146</v>
      </c>
    </row>
    <row r="10" spans="2:31" hidden="1">
      <c r="C10" s="34">
        <v>2</v>
      </c>
      <c r="D10" s="35" t="s">
        <v>52</v>
      </c>
      <c r="E10" s="32" t="s">
        <v>147</v>
      </c>
    </row>
    <row r="11" spans="2:31" hidden="1">
      <c r="C11" s="34">
        <v>3</v>
      </c>
      <c r="D11" s="35" t="s">
        <v>53</v>
      </c>
      <c r="E11" s="32" t="s">
        <v>148</v>
      </c>
    </row>
    <row r="12" spans="2:31" hidden="1">
      <c r="C12" s="34">
        <v>4</v>
      </c>
      <c r="D12" s="35" t="s">
        <v>54</v>
      </c>
      <c r="E12" s="32" t="s">
        <v>149</v>
      </c>
    </row>
    <row r="13" spans="2:31" hidden="1">
      <c r="C13" s="34">
        <v>5</v>
      </c>
      <c r="D13" s="35" t="s">
        <v>56</v>
      </c>
      <c r="E13" s="32" t="s">
        <v>150</v>
      </c>
    </row>
    <row r="14" spans="2:31" hidden="1">
      <c r="C14" s="34">
        <v>6</v>
      </c>
      <c r="D14" s="35" t="s">
        <v>57</v>
      </c>
      <c r="E14" s="32" t="s">
        <v>151</v>
      </c>
    </row>
    <row r="15" spans="2:31" hidden="1">
      <c r="C15" s="34">
        <v>7</v>
      </c>
      <c r="D15" s="35" t="s">
        <v>57</v>
      </c>
      <c r="E15" s="32" t="s">
        <v>151</v>
      </c>
    </row>
    <row r="16" spans="2:31" hidden="1">
      <c r="C16" s="34">
        <v>8</v>
      </c>
      <c r="D16" s="35" t="s">
        <v>57</v>
      </c>
      <c r="E16" s="32" t="s">
        <v>151</v>
      </c>
    </row>
    <row r="17" spans="3:5" hidden="1">
      <c r="C17" s="34">
        <v>9</v>
      </c>
      <c r="D17" s="35" t="s">
        <v>57</v>
      </c>
      <c r="E17" s="32" t="s">
        <v>151</v>
      </c>
    </row>
    <row r="18" spans="3:5" hidden="1"/>
    <row r="19" spans="3:5" hidden="1"/>
    <row r="20" spans="3:5" hidden="1"/>
    <row r="21" spans="3:5" hidden="1"/>
    <row r="22" spans="3:5" hidden="1"/>
    <row r="23" spans="3:5" hidden="1"/>
    <row r="24" spans="3:5" hidden="1"/>
    <row r="25" spans="3:5" hidden="1"/>
    <row r="26" spans="3:5" hidden="1"/>
  </sheetData>
  <sheetProtection algorithmName="SHA-512" hashValue="PJ/kYHlVIM2fkryfYOXIIU5QkqKIfZMMOYbau9qk6itj6SIVlIKuPOwaOnMsw9ydwjfz4CSEHma4Llep6NYCbw==" saltValue="Tyobw2nqj1vdXpTiVGV5Sw==" spinCount="100000" sheet="1" formatRows="0" selectLockedCells="1"/>
  <mergeCells count="18">
    <mergeCell ref="J2:L2"/>
    <mergeCell ref="V2:Y2"/>
    <mergeCell ref="B5:AE5"/>
    <mergeCell ref="M2:O2"/>
    <mergeCell ref="B4:F4"/>
    <mergeCell ref="B3:D3"/>
    <mergeCell ref="G4:AE4"/>
    <mergeCell ref="AA2:AC2"/>
    <mergeCell ref="J3:K3"/>
    <mergeCell ref="B2:D2"/>
    <mergeCell ref="E3:F3"/>
    <mergeCell ref="G3:I3"/>
    <mergeCell ref="AD2:AE2"/>
    <mergeCell ref="AD3:AE3"/>
    <mergeCell ref="AA3:AC3"/>
    <mergeCell ref="L3:Z3"/>
    <mergeCell ref="P2:R2"/>
    <mergeCell ref="E2:I2"/>
  </mergeCells>
  <phoneticPr fontId="1" type="noConversion"/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11C6B-6892-498B-A4E7-6C02DA39C448}">
  <sheetPr>
    <tabColor rgb="FFFFC000"/>
  </sheetPr>
  <dimension ref="B1:AF134"/>
  <sheetViews>
    <sheetView tabSelected="1" workbookViewId="0">
      <selection activeCell="H5" sqref="H5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3" width="0" hidden="1" customWidth="1"/>
  </cols>
  <sheetData>
    <row r="1" spans="2:31" ht="1" customHeight="1" thickBot="1">
      <c r="B1" s="23"/>
    </row>
    <row r="2" spans="2:31" ht="12" customHeight="1">
      <c r="B2" s="545" t="s">
        <v>152</v>
      </c>
      <c r="C2" s="544"/>
      <c r="D2" s="546" t="s">
        <v>153</v>
      </c>
      <c r="E2" s="547"/>
      <c r="F2" s="547"/>
      <c r="G2" s="548"/>
      <c r="H2" s="549" t="s">
        <v>154</v>
      </c>
      <c r="I2" s="549"/>
      <c r="J2" s="551" t="s">
        <v>155</v>
      </c>
      <c r="K2" s="544"/>
      <c r="L2" s="549" t="s">
        <v>156</v>
      </c>
      <c r="M2" s="549"/>
      <c r="N2" s="543" t="s">
        <v>157</v>
      </c>
      <c r="O2" s="544"/>
      <c r="P2" s="549" t="s">
        <v>158</v>
      </c>
      <c r="Q2" s="549"/>
      <c r="R2" s="551" t="s">
        <v>159</v>
      </c>
      <c r="S2" s="544"/>
      <c r="T2" s="549" t="s">
        <v>159</v>
      </c>
      <c r="U2" s="549"/>
      <c r="V2" s="551" t="s">
        <v>159</v>
      </c>
      <c r="W2" s="544"/>
      <c r="X2" s="549" t="s">
        <v>160</v>
      </c>
      <c r="Y2" s="549"/>
      <c r="Z2" s="551" t="s">
        <v>161</v>
      </c>
      <c r="AA2" s="544"/>
      <c r="AB2" s="549" t="s">
        <v>162</v>
      </c>
      <c r="AC2" s="549"/>
      <c r="AD2" s="551" t="s">
        <v>163</v>
      </c>
      <c r="AE2" s="554"/>
    </row>
    <row r="3" spans="2:31" ht="12" customHeight="1">
      <c r="B3" s="555" t="s">
        <v>164</v>
      </c>
      <c r="C3" s="553"/>
      <c r="D3" s="556" t="s">
        <v>165</v>
      </c>
      <c r="E3" s="557"/>
      <c r="F3" s="557"/>
      <c r="G3" s="558"/>
      <c r="H3" s="550"/>
      <c r="I3" s="550"/>
      <c r="J3" s="552"/>
      <c r="K3" s="553"/>
      <c r="L3" s="550" t="s">
        <v>166</v>
      </c>
      <c r="M3" s="550"/>
      <c r="N3" s="552" t="s">
        <v>166</v>
      </c>
      <c r="O3" s="553"/>
      <c r="P3" s="550" t="s">
        <v>167</v>
      </c>
      <c r="Q3" s="550"/>
      <c r="R3" s="552" t="s">
        <v>168</v>
      </c>
      <c r="S3" s="553"/>
      <c r="T3" s="550" t="s">
        <v>169</v>
      </c>
      <c r="U3" s="550"/>
      <c r="V3" s="552" t="s">
        <v>170</v>
      </c>
      <c r="W3" s="553"/>
      <c r="X3" s="550" t="s">
        <v>171</v>
      </c>
      <c r="Y3" s="550"/>
      <c r="Z3" s="552" t="s">
        <v>172</v>
      </c>
      <c r="AA3" s="553"/>
      <c r="AB3" s="550" t="s">
        <v>172</v>
      </c>
      <c r="AC3" s="550"/>
      <c r="AD3" s="552" t="s">
        <v>173</v>
      </c>
      <c r="AE3" s="559"/>
    </row>
    <row r="4" spans="2:31" ht="14" customHeight="1" thickBot="1">
      <c r="B4" s="560" t="s">
        <v>174</v>
      </c>
      <c r="C4" s="561"/>
      <c r="D4" s="561"/>
      <c r="E4" s="562" t="str">
        <f>IF(AND(D13&gt;100,F9*C8&gt;0,F9&lt;10,C8&lt;13),VLOOKUP(D13,E27:S134,5,FALSE),"")</f>
        <v/>
      </c>
      <c r="F4" s="562"/>
      <c r="G4" s="562"/>
      <c r="H4" s="563" t="str">
        <f>IF(AND(D14&gt;1,D14&lt;=3),"必測","")</f>
        <v/>
      </c>
      <c r="I4" s="563"/>
      <c r="J4" s="563" t="str">
        <f>IF(AND(D14&gt;1,D14&lt;=3),"必測","")</f>
        <v/>
      </c>
      <c r="K4" s="563"/>
      <c r="L4" s="563" t="str">
        <f>IF(AND(D14&gt;1,D14&lt;=3),"必測","")</f>
        <v/>
      </c>
      <c r="M4" s="563"/>
      <c r="N4" s="563" t="str">
        <f>IF(AND(D14&gt;1,D14&lt;=3),"必測","")</f>
        <v/>
      </c>
      <c r="O4" s="563"/>
      <c r="P4" s="563" t="str">
        <f>IF(AND(D14&gt;1,D14&lt;=3),"必測","")</f>
        <v/>
      </c>
      <c r="Q4" s="563"/>
      <c r="R4" s="563" t="str">
        <f>IF(AND(D14&gt;1,D14&lt;5),"必測","")</f>
        <v/>
      </c>
      <c r="S4" s="563"/>
      <c r="T4" s="563" t="str">
        <f>IF(AND(D14&gt;1,D14&lt;5),"必測","")</f>
        <v/>
      </c>
      <c r="U4" s="563"/>
      <c r="V4" s="563" t="str">
        <f>IF(AND(D14&gt;1,D14&lt;5),"必測","")</f>
        <v/>
      </c>
      <c r="W4" s="563"/>
      <c r="X4" s="563" t="str">
        <f>IF(AND(D14&gt;2,D14&lt;7),"必測","")</f>
        <v/>
      </c>
      <c r="Y4" s="563"/>
      <c r="Z4" s="563" t="str">
        <f>IF(AND(D14&gt;3,D14&lt;7),"必測","")</f>
        <v/>
      </c>
      <c r="AA4" s="563"/>
      <c r="AB4" s="563" t="str">
        <f>IF(AND(D14&gt;3,D14&lt;7),"必測","")</f>
        <v/>
      </c>
      <c r="AC4" s="563"/>
      <c r="AD4" s="563" t="str">
        <f>IF(AND(D14&gt;3,D14&lt;7),"必測","")</f>
        <v/>
      </c>
      <c r="AE4" s="564"/>
    </row>
    <row r="5" spans="2:31" ht="28" customHeight="1">
      <c r="B5" s="560" t="s">
        <v>12</v>
      </c>
      <c r="C5" s="561"/>
      <c r="D5" s="387"/>
      <c r="E5" s="565" t="s">
        <v>175</v>
      </c>
      <c r="F5" s="566"/>
      <c r="G5" s="567"/>
      <c r="H5" s="83"/>
      <c r="I5" s="84" t="str">
        <f>IF(G13&gt;0,H5/8,"")</f>
        <v/>
      </c>
      <c r="J5" s="85"/>
      <c r="K5" s="86" t="str">
        <f>IF(G14&gt;0,J5/8,"")</f>
        <v/>
      </c>
      <c r="L5" s="87"/>
      <c r="M5" s="84" t="str">
        <f>IF(G15&gt;0,L5/10,"")</f>
        <v/>
      </c>
      <c r="N5" s="85"/>
      <c r="O5" s="86" t="str">
        <f>IF(G16&gt;0,N5/10,"")</f>
        <v/>
      </c>
      <c r="P5" s="87"/>
      <c r="Q5" s="84" t="str">
        <f>IF(G17&gt;0,P5/16,"")</f>
        <v/>
      </c>
      <c r="R5" s="85"/>
      <c r="S5" s="86" t="str">
        <f>IF(G18&gt;0,R5/9,"")</f>
        <v/>
      </c>
      <c r="T5" s="87"/>
      <c r="U5" s="84" t="str">
        <f>IF(G19&gt;0,T5/9,"")</f>
        <v/>
      </c>
      <c r="V5" s="85"/>
      <c r="W5" s="86" t="str">
        <f>IF(G20&gt;0,V5/9,"")</f>
        <v/>
      </c>
      <c r="X5" s="87"/>
      <c r="Y5" s="84" t="str">
        <f>IF(G21&gt;0,ROUND(X5/16,2),"")</f>
        <v/>
      </c>
      <c r="Z5" s="85"/>
      <c r="AA5" s="86" t="str">
        <f>IF(G22&gt;0,Z5/8,"")</f>
        <v/>
      </c>
      <c r="AB5" s="87"/>
      <c r="AC5" s="84" t="str">
        <f>IF(G23&gt;0,AB5/10,"")</f>
        <v/>
      </c>
      <c r="AD5" s="85"/>
      <c r="AE5" s="88" t="str">
        <f>IF(G24&gt;0,AD5/8,"")</f>
        <v/>
      </c>
    </row>
    <row r="6" spans="2:31" ht="14" customHeight="1" thickBot="1">
      <c r="B6" s="568"/>
      <c r="C6" s="569"/>
      <c r="D6" s="570"/>
      <c r="E6" s="571" t="s">
        <v>176</v>
      </c>
      <c r="F6" s="572"/>
      <c r="G6" s="573"/>
      <c r="H6" s="574" t="str">
        <f>IF(AND(G13&gt;0,D14=2,I5&lt;0.48),"●2", IF(AND(G13&gt;0,D14=3,I5&lt;0.53),"●3",IF(AND(G13&gt;0,D14&gt;3,I5&lt;0.48),"●23", IF(AND(G13&gt;0,D14&gt;3,I5&lt;0.53),"●3",""))))</f>
        <v/>
      </c>
      <c r="I6" s="574"/>
      <c r="J6" s="574" t="str">
        <f>IF(AND(G14&gt;0,D14=2,K5&lt;0.64),"●2", IF(AND(G14&gt;0,D14=3,K5&lt;0.78),"●3",IF(AND(G14&gt;0,D14&gt;3,K5&lt;0.64),"●23", IF(AND(G14&gt;0,D14&gt;3,K5&lt;0.78),"●3",""))))</f>
        <v/>
      </c>
      <c r="K6" s="574"/>
      <c r="L6" s="574" t="str">
        <f>IF(AND(G15&gt;0,D14=2,M5&lt;0.21),"●2", IF(AND(G15&gt;0,D14=3,M5&lt;0.51),"●3",IF(AND(G15&gt;0,D14&gt;3,M5&lt;0.21),"●23", IF(AND(G15&gt;0,D14&gt;3,M5&lt;0.51),"●3",""))))</f>
        <v/>
      </c>
      <c r="M6" s="574"/>
      <c r="N6" s="574" t="str">
        <f>IF(AND(G16&gt;0,D14=2,O5&lt;0.18),"●2", IF(AND(G16&gt;0,D14=3,O5&lt;0.42),"●3",IF(AND(G16&gt;0,D14&gt;3,O5&lt;0.18),"●23", IF(AND(G16&gt;0,D14&gt;3,O5&lt;0.42),"●3",""))))</f>
        <v/>
      </c>
      <c r="O6" s="574"/>
      <c r="P6" s="574" t="str">
        <f>IF(AND(G17&gt;0,D14=2,Q5&lt;0.23),"●2", IF(AND(G17&gt;0,D14=3,Q5&lt;0.27),"●3",IF(AND(G17&gt;0,D14&gt;3,Q5&lt;0.23),"●23", IF(AND(G17&gt;0,D14&gt;3,Q5&lt;0.27),"●3",""))))</f>
        <v/>
      </c>
      <c r="Q6" s="574"/>
      <c r="R6" s="574" t="str">
        <f>IF(AND(G18&gt;0,D14=2,S5&lt;0.43),"●2",IF(AND(G18&gt;0,D14=3,S5&lt;0.29),"●3",IF(AND(G18&gt;0,D14=4,S5&lt;0.69),"●4",IF(AND(G18&gt;0,D14&gt;4,S5&lt;0.29),"●234",IF(AND(G18&gt;0,D14&gt;4,S5&lt;0.43),"●24",IF(AND(G18&gt;0,D14&gt;4,S5&lt;0.69),"●4",""))))))</f>
        <v/>
      </c>
      <c r="S6" s="574"/>
      <c r="T6" s="574" t="str">
        <f>IF(AND(G19&gt;0,D14=2,U5&lt;0.09),"●2",IF(AND(G19&gt;0,D14=3,U5&lt;0.088),"●3",IF(AND(G19&gt;0,D14=4,U5&lt;0.75),"●4",IF(AND(G19&gt;0,D14&gt;4,U5&lt;0.088),"●234",IF( AND(G19&gt;0,D14&gt;4,U5&lt;0.09),"●24",IF(AND(G19&gt;0,D14&gt;4,U5&lt;0.75),"●4",""))))))</f>
        <v/>
      </c>
      <c r="U6" s="574"/>
      <c r="V6" s="574" t="str">
        <f>IF(AND(G20&gt;0,D14=2,W5&lt;0.04),"●2",IF(AND(G20&gt;0,D14=3,W5&lt;0.02),"●3",IF(AND(G20&gt;0,D14=4,W5&lt;0.52),"●4",IF(AND(G20&gt;0,D14&gt;4,W5&lt;0.02),"●234",IF(AND(G20&gt;0,D14&gt;4,W5&lt;0.04),"●24",IF(AND(G20&gt;0,D14&gt;4,W5&lt;0.52),"●4",""))))))</f>
        <v/>
      </c>
      <c r="W6" s="574"/>
      <c r="X6" s="574" t="str">
        <f>CONCATENATE(H21,I21)</f>
        <v/>
      </c>
      <c r="Y6" s="574"/>
      <c r="Z6" s="574" t="str">
        <f>IF(AND(G22&gt;0,D14=4,AA5&lt;0.73),"●4", IF(AND(G22&gt;0,D14=5, AA5&lt;0.58),"●5",IF(AND(G22&gt;0,D14=6,AA5&lt;0.68),"●6", IF(AND(G22&gt;0,D14&gt;6,AA5&lt;0.58),"●456",IF(AND(G22&gt;0,D14&gt;6,AA5&lt;0.68),"●46", IF(AND(G22&gt;0,D14&gt;6,AA5&lt;0.73),"●4",""))))))</f>
        <v/>
      </c>
      <c r="AA6" s="574"/>
      <c r="AB6" s="574" t="str">
        <f>IF(AND(G23&gt;0,D14=4,AC5&lt;0.29),"●4", IF(AND(G23&gt;0,D14=5,AC5&lt;0.27),"●5",IF(AND(G23&gt;0,D14=6,AC5&lt;0.42),"●6", IF(AND(G23&gt;0,D14&gt;6,AC5&lt;0.27),"●456",IF(AND(G23&gt;0,D14&gt;6,AC5&lt;0.29),"●46", IF(AND(G23&gt;0,D14&gt;6,AC5&lt;0.42),"●6",""))))))</f>
        <v/>
      </c>
      <c r="AC6" s="574"/>
      <c r="AD6" s="574" t="str">
        <f>IF(AND(G24&gt;0,D14=4,AE5&lt;0.51),"●4", IF(AND(G24&gt;0,D14=5,AE5&lt;0.5),"●5",IF(AND(G24&gt;0,D14=6,AE5&lt;0.4),"●6", IF(AND(G24&gt;0,D14&gt;6,AE5&lt;0.4),"●456",IF(AND(G24&gt;0,D14&gt;6,AE5&lt;0.5),"●45", IF(AND(G24&gt;0,D14&gt;6,AE5&lt;0.51),"●4",""))))))</f>
        <v/>
      </c>
      <c r="AE6" s="575"/>
    </row>
    <row r="7" spans="2:31" ht="14" customHeight="1">
      <c r="B7" s="576" t="s">
        <v>13</v>
      </c>
      <c r="C7" s="577"/>
      <c r="D7" s="290"/>
      <c r="E7" s="578" t="s">
        <v>177</v>
      </c>
      <c r="F7" s="579"/>
      <c r="G7" s="580"/>
      <c r="H7" s="89" t="str">
        <f>H5&amp;B16</f>
        <v>/</v>
      </c>
      <c r="I7" s="90"/>
      <c r="J7" s="91" t="str">
        <f>J5&amp;B16</f>
        <v>/</v>
      </c>
      <c r="K7" s="92"/>
      <c r="L7" s="91" t="str">
        <f>L5&amp;B16</f>
        <v>/</v>
      </c>
      <c r="M7" s="92"/>
      <c r="N7" s="91" t="str">
        <f>N5&amp;B16</f>
        <v>/</v>
      </c>
      <c r="O7" s="92"/>
      <c r="P7" s="91" t="str">
        <f>P5&amp;B16</f>
        <v>/</v>
      </c>
      <c r="Q7" s="92"/>
      <c r="R7" s="91" t="str">
        <f>R5&amp;B16</f>
        <v>/</v>
      </c>
      <c r="S7" s="92"/>
      <c r="T7" s="91" t="str">
        <f>T5&amp;B16</f>
        <v>/</v>
      </c>
      <c r="U7" s="92"/>
      <c r="V7" s="91" t="str">
        <f>V5&amp;B16</f>
        <v>/</v>
      </c>
      <c r="W7" s="92"/>
      <c r="X7" s="91" t="str">
        <f>X5&amp;B16</f>
        <v>/</v>
      </c>
      <c r="Y7" s="92"/>
      <c r="Z7" s="91" t="str">
        <f>Z5&amp;B16</f>
        <v>/</v>
      </c>
      <c r="AA7" s="92"/>
      <c r="AB7" s="91" t="str">
        <f>AB5&amp;B16</f>
        <v>/</v>
      </c>
      <c r="AC7" s="92"/>
      <c r="AD7" s="91" t="str">
        <f>AD5&amp;B16</f>
        <v>/</v>
      </c>
      <c r="AE7" s="93"/>
    </row>
    <row r="8" spans="2:31" ht="14" customHeight="1" thickBot="1">
      <c r="B8" s="94"/>
      <c r="C8" s="59"/>
      <c r="D8" s="60"/>
      <c r="E8" s="581" t="s">
        <v>178</v>
      </c>
      <c r="F8" s="582"/>
      <c r="G8" s="583"/>
      <c r="H8" s="584" t="str">
        <f>IF(O13&gt;0,H5/I7,"")</f>
        <v/>
      </c>
      <c r="I8" s="585"/>
      <c r="J8" s="584" t="str">
        <f>IF(O14&gt;0,J5/K7,"")</f>
        <v/>
      </c>
      <c r="K8" s="585"/>
      <c r="L8" s="584" t="str">
        <f>IF(O15&gt;0,L5/M7,"")</f>
        <v/>
      </c>
      <c r="M8" s="585"/>
      <c r="N8" s="584" t="str">
        <f>IF(O16&gt;0,N5/O7,"")</f>
        <v/>
      </c>
      <c r="O8" s="585"/>
      <c r="P8" s="584" t="str">
        <f>IF(O17&gt;0,P5/Q7,"")</f>
        <v/>
      </c>
      <c r="Q8" s="585"/>
      <c r="R8" s="584" t="str">
        <f>IF(O18&gt;0,R5/S7,"")</f>
        <v/>
      </c>
      <c r="S8" s="585"/>
      <c r="T8" s="584" t="str">
        <f>IF(O19&gt;0,T5/U7,"")</f>
        <v/>
      </c>
      <c r="U8" s="585"/>
      <c r="V8" s="584" t="str">
        <f>IF(O20&gt;0,V5/W7,"")</f>
        <v/>
      </c>
      <c r="W8" s="585"/>
      <c r="X8" s="584" t="str">
        <f>IF(O21&gt;0,X5/Y7,"")</f>
        <v/>
      </c>
      <c r="Y8" s="585"/>
      <c r="Z8" s="584" t="str">
        <f>IF(O22&gt;0,Z5/AA7,"")</f>
        <v/>
      </c>
      <c r="AA8" s="585"/>
      <c r="AB8" s="584" t="str">
        <f>IF(O23&gt;0,AB5/AC7,"")</f>
        <v/>
      </c>
      <c r="AC8" s="585"/>
      <c r="AD8" s="584" t="str">
        <f>IF(O24&gt;0,AD5/AE7,"")</f>
        <v/>
      </c>
      <c r="AE8" s="586"/>
    </row>
    <row r="9" spans="2:31" ht="14" customHeight="1">
      <c r="B9" s="587" t="s">
        <v>17</v>
      </c>
      <c r="C9" s="561"/>
      <c r="D9" s="561"/>
      <c r="E9" s="588"/>
      <c r="F9" s="95"/>
      <c r="G9" s="589" t="s">
        <v>24</v>
      </c>
      <c r="H9" s="590"/>
      <c r="I9" s="590"/>
      <c r="J9" s="591"/>
      <c r="K9" s="592"/>
      <c r="L9" s="593"/>
      <c r="M9" s="593"/>
      <c r="N9" s="593"/>
      <c r="O9" s="593"/>
      <c r="P9" s="593"/>
      <c r="Q9" s="593"/>
      <c r="R9" s="593"/>
      <c r="S9" s="593"/>
      <c r="T9" s="593"/>
      <c r="U9" s="593"/>
      <c r="V9" s="593"/>
      <c r="W9" s="593"/>
      <c r="X9" s="593"/>
      <c r="Y9" s="593"/>
      <c r="Z9" s="593"/>
      <c r="AA9" s="593"/>
      <c r="AB9" s="593"/>
      <c r="AC9" s="593"/>
      <c r="AD9" s="593"/>
      <c r="AE9" s="594"/>
    </row>
    <row r="10" spans="2:31" ht="14" customHeight="1" thickBot="1">
      <c r="B10" s="595" t="str">
        <f>IF(AND(F9=2,C8&gt;7,C8&lt;11), "學齡過小數據僅為參考","")</f>
        <v/>
      </c>
      <c r="C10" s="596"/>
      <c r="D10" s="596"/>
      <c r="E10" s="596"/>
      <c r="F10" s="596"/>
      <c r="G10" s="596"/>
      <c r="H10" s="597"/>
      <c r="I10" s="96" t="s">
        <v>179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8"/>
    </row>
    <row r="11" spans="2:31" ht="7" customHeight="1">
      <c r="B11" s="99"/>
      <c r="C11" s="44"/>
      <c r="D11" s="44"/>
      <c r="E11" s="44"/>
      <c r="F11" s="99"/>
      <c r="G11" s="100"/>
      <c r="H11" s="101"/>
      <c r="I11" s="101"/>
      <c r="J11" s="101"/>
      <c r="K11" s="102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</row>
    <row r="12" spans="2:31" s="24" customFormat="1" hidden="1"/>
    <row r="13" spans="2:31" s="24" customFormat="1" hidden="1">
      <c r="B13" s="35" t="s">
        <v>180</v>
      </c>
      <c r="C13" s="33" t="s">
        <v>28</v>
      </c>
      <c r="D13" s="34">
        <f>F9*100+C8</f>
        <v>0</v>
      </c>
      <c r="F13" s="34" t="s">
        <v>181</v>
      </c>
      <c r="G13" s="67">
        <f>LEN(TRIM(H5))</f>
        <v>0</v>
      </c>
      <c r="J13" s="34" t="s">
        <v>181</v>
      </c>
      <c r="K13" s="67">
        <f>LEN(TRIM(H7))</f>
        <v>1</v>
      </c>
      <c r="M13" s="104" t="s">
        <v>182</v>
      </c>
      <c r="N13" s="67">
        <f>LEN(TRIM(I7))</f>
        <v>0</v>
      </c>
      <c r="O13" s="34">
        <f>G13*N13</f>
        <v>0</v>
      </c>
      <c r="Q13" s="30"/>
      <c r="R13" s="30"/>
      <c r="W13" s="30"/>
      <c r="X13" s="30"/>
      <c r="Y13" s="30"/>
      <c r="Z13" s="31"/>
      <c r="AA13" s="31"/>
      <c r="AB13" s="30"/>
      <c r="AC13" s="30"/>
      <c r="AD13" s="30"/>
      <c r="AE13" s="30"/>
    </row>
    <row r="14" spans="2:31" s="24" customFormat="1" hidden="1">
      <c r="C14" s="105" t="s">
        <v>28</v>
      </c>
      <c r="D14" s="34">
        <f>IF(AND(D13&gt;100,F9*C8&gt;0,F9&lt;10,C8&lt;13),VLOOKUP(D13,E27:S134,4,FALSE),0)</f>
        <v>0</v>
      </c>
      <c r="F14" s="34">
        <v>2</v>
      </c>
      <c r="G14" s="67">
        <f>LEN(TRIM(J5))</f>
        <v>0</v>
      </c>
      <c r="J14" s="34">
        <v>2</v>
      </c>
      <c r="K14" s="67">
        <f>LEN(TRIM(J7))</f>
        <v>1</v>
      </c>
      <c r="M14" s="104">
        <v>2</v>
      </c>
      <c r="N14" s="67">
        <f>LEN(TRIM(K7))</f>
        <v>0</v>
      </c>
      <c r="O14" s="34">
        <f t="shared" ref="O14:O24" si="0">G14*N14</f>
        <v>0</v>
      </c>
      <c r="Q14" s="30"/>
      <c r="R14" s="30"/>
      <c r="W14" s="30"/>
      <c r="X14" s="30"/>
      <c r="Y14" s="30"/>
      <c r="Z14" s="31"/>
      <c r="AA14" s="31"/>
      <c r="AB14" s="30"/>
      <c r="AC14" s="30"/>
      <c r="AD14" s="30"/>
      <c r="AE14" s="30"/>
    </row>
    <row r="15" spans="2:31" s="24" customFormat="1" hidden="1">
      <c r="F15" s="34">
        <v>3</v>
      </c>
      <c r="G15" s="67">
        <f>LEN(TRIM(L5))</f>
        <v>0</v>
      </c>
      <c r="J15" s="34">
        <v>3</v>
      </c>
      <c r="K15" s="67">
        <f>LEN(TRIM(L7))</f>
        <v>1</v>
      </c>
      <c r="M15" s="104">
        <v>3</v>
      </c>
      <c r="N15" s="67">
        <f>LEN(TRIM(M7))</f>
        <v>0</v>
      </c>
      <c r="O15" s="34">
        <f t="shared" si="0"/>
        <v>0</v>
      </c>
      <c r="Q15" s="30"/>
      <c r="R15" s="30"/>
      <c r="W15" s="30"/>
      <c r="X15" s="30"/>
      <c r="Y15" s="30"/>
      <c r="Z15" s="31"/>
      <c r="AA15" s="31"/>
      <c r="AB15" s="30"/>
      <c r="AC15" s="30"/>
      <c r="AD15" s="30"/>
      <c r="AE15" s="30"/>
    </row>
    <row r="16" spans="2:31" s="24" customFormat="1" hidden="1">
      <c r="B16" s="106" t="s">
        <v>183</v>
      </c>
      <c r="F16" s="34">
        <v>4</v>
      </c>
      <c r="G16" s="67">
        <f>LEN(TRIM(N5))</f>
        <v>0</v>
      </c>
      <c r="J16" s="34">
        <v>4</v>
      </c>
      <c r="K16" s="67">
        <f>LEN(TRIM(N7))</f>
        <v>1</v>
      </c>
      <c r="M16" s="104">
        <v>4</v>
      </c>
      <c r="N16" s="67">
        <f>LEN(TRIM(O7))</f>
        <v>0</v>
      </c>
      <c r="O16" s="34">
        <f t="shared" si="0"/>
        <v>0</v>
      </c>
      <c r="Q16" s="30"/>
      <c r="R16" s="30"/>
      <c r="W16" s="30"/>
      <c r="X16" s="30"/>
      <c r="Y16" s="30"/>
      <c r="Z16" s="31"/>
      <c r="AA16" s="31"/>
      <c r="AB16" s="30"/>
      <c r="AC16" s="30"/>
      <c r="AD16" s="30"/>
      <c r="AE16" s="30"/>
    </row>
    <row r="17" spans="2:31" s="24" customFormat="1" hidden="1">
      <c r="F17" s="34">
        <v>5</v>
      </c>
      <c r="G17" s="67">
        <f>LEN(TRIM(P5))</f>
        <v>0</v>
      </c>
      <c r="J17" s="34">
        <v>5</v>
      </c>
      <c r="K17" s="67">
        <f>LEN(TRIM(P7))</f>
        <v>1</v>
      </c>
      <c r="M17" s="104">
        <v>5</v>
      </c>
      <c r="N17" s="67">
        <f>LEN(TRIM(Q7))</f>
        <v>0</v>
      </c>
      <c r="O17" s="34">
        <f t="shared" si="0"/>
        <v>0</v>
      </c>
      <c r="Q17" s="30"/>
      <c r="R17" s="30"/>
      <c r="W17" s="30"/>
      <c r="X17" s="30"/>
      <c r="Y17" s="30"/>
      <c r="Z17" s="31"/>
      <c r="AA17" s="31"/>
      <c r="AB17" s="30"/>
      <c r="AC17" s="30"/>
      <c r="AD17" s="30"/>
      <c r="AE17" s="30"/>
    </row>
    <row r="18" spans="2:31" s="24" customFormat="1" hidden="1">
      <c r="F18" s="34">
        <v>6</v>
      </c>
      <c r="G18" s="67">
        <f>LEN(TRIM(R5))</f>
        <v>0</v>
      </c>
      <c r="J18" s="34">
        <v>6</v>
      </c>
      <c r="K18" s="67">
        <f>LEN(TRIM(R7))</f>
        <v>1</v>
      </c>
      <c r="M18" s="104">
        <v>6</v>
      </c>
      <c r="N18" s="67">
        <f>LEN(TRIM(S7))</f>
        <v>0</v>
      </c>
      <c r="O18" s="34">
        <f t="shared" si="0"/>
        <v>0</v>
      </c>
      <c r="Q18" s="30"/>
      <c r="R18" s="30"/>
      <c r="X18" s="30"/>
      <c r="Y18" s="30"/>
      <c r="Z18" s="31"/>
      <c r="AA18" s="31"/>
      <c r="AB18" s="30"/>
      <c r="AC18" s="30"/>
      <c r="AD18" s="30"/>
      <c r="AE18" s="30"/>
    </row>
    <row r="19" spans="2:31" s="24" customFormat="1" hidden="1">
      <c r="F19" s="34">
        <v>7</v>
      </c>
      <c r="G19" s="67">
        <f>LEN(TRIM(T5))</f>
        <v>0</v>
      </c>
      <c r="J19" s="34">
        <v>7</v>
      </c>
      <c r="K19" s="67">
        <f>LEN(TRIM(T7))</f>
        <v>1</v>
      </c>
      <c r="M19" s="104">
        <v>7</v>
      </c>
      <c r="N19" s="67">
        <f>LEN(TRIM(U7))</f>
        <v>0</v>
      </c>
      <c r="O19" s="34">
        <f t="shared" si="0"/>
        <v>0</v>
      </c>
      <c r="Q19" s="30"/>
      <c r="R19" s="30"/>
      <c r="X19" s="30"/>
      <c r="Y19" s="30"/>
      <c r="Z19" s="31"/>
      <c r="AA19" s="31"/>
      <c r="AB19" s="30"/>
      <c r="AC19" s="30"/>
      <c r="AD19" s="30"/>
      <c r="AE19" s="30"/>
    </row>
    <row r="20" spans="2:31" s="24" customFormat="1" hidden="1">
      <c r="F20" s="34">
        <v>8</v>
      </c>
      <c r="G20" s="67">
        <f>LEN(TRIM(V5))</f>
        <v>0</v>
      </c>
      <c r="J20" s="34">
        <v>8</v>
      </c>
      <c r="K20" s="67">
        <f>LEN(TRIM(V7))</f>
        <v>1</v>
      </c>
      <c r="M20" s="104">
        <v>8</v>
      </c>
      <c r="N20" s="67">
        <f>LEN(TRIM(W7))</f>
        <v>0</v>
      </c>
      <c r="O20" s="34">
        <f t="shared" si="0"/>
        <v>0</v>
      </c>
      <c r="Q20" s="30"/>
      <c r="X20" s="30"/>
      <c r="Y20" s="30"/>
      <c r="Z20" s="31"/>
      <c r="AA20" s="31"/>
      <c r="AB20" s="30"/>
      <c r="AC20" s="30"/>
      <c r="AD20" s="30"/>
      <c r="AE20" s="30"/>
    </row>
    <row r="21" spans="2:31" s="24" customFormat="1" hidden="1">
      <c r="F21" s="34">
        <v>9</v>
      </c>
      <c r="G21" s="67">
        <f>LEN(TRIM(X5))</f>
        <v>0</v>
      </c>
      <c r="H21" s="107" t="str">
        <f>IF(AND(G21&gt;0,D14=3,Y5&lt;0.23),"●3",IF(AND(G21&gt;0,D14=4,Y5&lt;0.36),"●4",IF(AND(G21&gt;0,D14=5,Y5&lt;0.63),"●5",IF(AND(G21&gt;0,D14=6,Y5&lt;0.55),"●6",""))))</f>
        <v/>
      </c>
      <c r="I21" s="108" t="str">
        <f>IF(AND(G21&gt;0,D14&gt;6,Y5&lt;0.23),"●3456",IF( AND(G21&gt;0,D14&gt;6,Y5&lt;0.36),"●456",IF( AND(G21&gt;0,D14&gt;6,Y5&lt;0.55),"●56",IF(AND(G21&gt;0,D14&gt;6,Y5&lt;0.63),"●5",""))))</f>
        <v/>
      </c>
      <c r="J21" s="34">
        <v>9</v>
      </c>
      <c r="K21" s="67">
        <f>LEN(TRIM(X7))</f>
        <v>1</v>
      </c>
      <c r="M21" s="104">
        <v>9</v>
      </c>
      <c r="N21" s="67">
        <f>LEN(TRIM(Y7))</f>
        <v>0</v>
      </c>
      <c r="O21" s="34">
        <f t="shared" si="0"/>
        <v>0</v>
      </c>
      <c r="Q21" s="30"/>
      <c r="X21" s="30"/>
      <c r="Y21" s="30"/>
      <c r="Z21" s="31"/>
      <c r="AA21" s="31"/>
      <c r="AB21" s="30"/>
      <c r="AC21" s="30"/>
      <c r="AD21" s="30"/>
      <c r="AE21" s="30"/>
    </row>
    <row r="22" spans="2:31" s="24" customFormat="1" hidden="1">
      <c r="F22" s="34">
        <v>10</v>
      </c>
      <c r="G22" s="67">
        <f>LEN(TRIM(Z5))</f>
        <v>0</v>
      </c>
      <c r="H22" s="107" t="str">
        <f>IF(AND(K21&gt;0,D14=3,Y7&lt;0.23),"●3",IF(AND(K21&gt;0,D14=4,Y7&lt;0.36),"●4",IF(AND(K21&gt;0,D14=5,Y7&lt;0.63),"●5",IF(AND(K21&gt;0,D14=6,Y7&lt;0.55),"●6",""))))</f>
        <v/>
      </c>
      <c r="I22" s="108" t="str">
        <f>IF(AND(K21&gt;0,D14&gt;6,Y7&lt;0.23),"●3456",IF( AND(K21&gt;0,D14&gt;6,Y7&lt;0.36),"●456",IF( AND(K21&gt;0,D14&gt;6,Y7&lt;0.55),"●56",IF(AND(K21&gt;0,D14&gt;6,Y7&lt;0.63),"●5",""))))</f>
        <v/>
      </c>
      <c r="J22" s="34">
        <v>10</v>
      </c>
      <c r="K22" s="67">
        <f>LEN(TRIM(Z7))</f>
        <v>1</v>
      </c>
      <c r="M22" s="104">
        <v>10</v>
      </c>
      <c r="N22" s="67">
        <f>LEN(TRIM(AA7))</f>
        <v>0</v>
      </c>
      <c r="O22" s="34">
        <f t="shared" si="0"/>
        <v>0</v>
      </c>
      <c r="Q22" s="30"/>
      <c r="Z22" s="31"/>
      <c r="AA22" s="31"/>
    </row>
    <row r="23" spans="2:31" s="24" customFormat="1" hidden="1">
      <c r="F23" s="34">
        <v>11</v>
      </c>
      <c r="G23" s="67">
        <f>LEN(TRIM(AB5))</f>
        <v>0</v>
      </c>
      <c r="J23" s="34">
        <v>11</v>
      </c>
      <c r="K23" s="67">
        <f>LEN(TRIM(AB7))</f>
        <v>1</v>
      </c>
      <c r="M23" s="104">
        <v>11</v>
      </c>
      <c r="N23" s="67">
        <f>LEN(TRIM(AC7))</f>
        <v>0</v>
      </c>
      <c r="O23" s="34">
        <f t="shared" si="0"/>
        <v>0</v>
      </c>
      <c r="Q23" s="30"/>
      <c r="Z23" s="31"/>
      <c r="AA23" s="31"/>
    </row>
    <row r="24" spans="2:31" s="24" customFormat="1" hidden="1">
      <c r="F24" s="34">
        <v>12</v>
      </c>
      <c r="G24" s="67">
        <f>LEN(TRIM(AD5))</f>
        <v>0</v>
      </c>
      <c r="J24" s="34">
        <v>12</v>
      </c>
      <c r="K24" s="67">
        <f>LEN(TRIM(AD7))</f>
        <v>1</v>
      </c>
      <c r="M24" s="104">
        <v>12</v>
      </c>
      <c r="N24" s="67">
        <f>LEN(TRIM(AE7))</f>
        <v>0</v>
      </c>
      <c r="O24" s="34">
        <f t="shared" si="0"/>
        <v>0</v>
      </c>
      <c r="Q24" s="30"/>
      <c r="Z24" s="109"/>
      <c r="AA24" s="25"/>
    </row>
    <row r="25" spans="2:31" s="24" customFormat="1" hidden="1">
      <c r="Q25" s="30"/>
      <c r="Z25" s="25"/>
      <c r="AA25" s="25"/>
    </row>
    <row r="26" spans="2:31" s="24" customFormat="1" hidden="1">
      <c r="B26" s="24" t="s">
        <v>28</v>
      </c>
      <c r="F26" s="25" t="s">
        <v>26</v>
      </c>
      <c r="G26" s="25" t="s">
        <v>29</v>
      </c>
      <c r="H26" s="25" t="s">
        <v>30</v>
      </c>
      <c r="I26" s="25" t="s">
        <v>31</v>
      </c>
      <c r="J26" s="25" t="s">
        <v>32</v>
      </c>
      <c r="K26" s="25" t="s">
        <v>33</v>
      </c>
      <c r="L26" s="25" t="s">
        <v>34</v>
      </c>
      <c r="M26" s="25" t="s">
        <v>35</v>
      </c>
      <c r="N26" s="25" t="s">
        <v>36</v>
      </c>
      <c r="O26" s="25" t="s">
        <v>37</v>
      </c>
      <c r="P26" s="25" t="s">
        <v>38</v>
      </c>
      <c r="Q26" s="25" t="s">
        <v>39</v>
      </c>
      <c r="R26" s="25" t="s">
        <v>40</v>
      </c>
      <c r="S26" s="25" t="s">
        <v>41</v>
      </c>
      <c r="T26" s="25" t="s">
        <v>42</v>
      </c>
      <c r="V26" s="25" t="s">
        <v>43</v>
      </c>
      <c r="X26" s="25" t="s">
        <v>44</v>
      </c>
    </row>
    <row r="27" spans="2:31" s="24" customFormat="1" hidden="1">
      <c r="B27" s="34">
        <v>1</v>
      </c>
      <c r="C27" s="35" t="s">
        <v>45</v>
      </c>
      <c r="E27" s="24">
        <v>108</v>
      </c>
      <c r="F27" s="25" t="s">
        <v>184</v>
      </c>
      <c r="G27" s="25" t="s">
        <v>184</v>
      </c>
      <c r="H27" s="25">
        <v>0</v>
      </c>
      <c r="I27" s="25" t="s">
        <v>184</v>
      </c>
      <c r="J27" s="25" t="s">
        <v>184</v>
      </c>
      <c r="K27" s="25">
        <v>0</v>
      </c>
      <c r="L27" s="25" t="s">
        <v>184</v>
      </c>
      <c r="M27" s="25" t="s">
        <v>184</v>
      </c>
      <c r="N27" s="25" t="s">
        <v>184</v>
      </c>
      <c r="O27" s="25">
        <v>0</v>
      </c>
      <c r="P27" s="25" t="s">
        <v>184</v>
      </c>
      <c r="Q27" s="25" t="s">
        <v>184</v>
      </c>
      <c r="R27" s="25" t="s">
        <v>49</v>
      </c>
      <c r="S27" s="25" t="s">
        <v>50</v>
      </c>
      <c r="T27" s="25">
        <v>0</v>
      </c>
      <c r="V27" s="25" t="s">
        <v>184</v>
      </c>
    </row>
    <row r="28" spans="2:31" s="24" customFormat="1" hidden="1">
      <c r="B28" s="34">
        <v>2</v>
      </c>
      <c r="C28" s="35" t="s">
        <v>52</v>
      </c>
      <c r="E28" s="24">
        <v>109</v>
      </c>
      <c r="F28" s="25" t="s">
        <v>184</v>
      </c>
      <c r="G28" s="25" t="s">
        <v>184</v>
      </c>
      <c r="H28" s="25">
        <v>0</v>
      </c>
      <c r="I28" s="25" t="s">
        <v>184</v>
      </c>
      <c r="J28" s="25" t="s">
        <v>184</v>
      </c>
      <c r="K28" s="25">
        <v>0</v>
      </c>
      <c r="L28" s="25" t="s">
        <v>184</v>
      </c>
      <c r="M28" s="25" t="s">
        <v>184</v>
      </c>
      <c r="N28" s="25" t="s">
        <v>184</v>
      </c>
      <c r="O28" s="25">
        <v>0</v>
      </c>
      <c r="P28" s="25" t="s">
        <v>184</v>
      </c>
      <c r="Q28" s="25" t="s">
        <v>184</v>
      </c>
      <c r="R28" s="25" t="s">
        <v>49</v>
      </c>
      <c r="S28" s="25" t="s">
        <v>50</v>
      </c>
      <c r="T28" s="25">
        <v>0</v>
      </c>
      <c r="V28" s="25" t="s">
        <v>184</v>
      </c>
    </row>
    <row r="29" spans="2:31" s="24" customFormat="1" hidden="1">
      <c r="B29" s="34">
        <v>3</v>
      </c>
      <c r="C29" s="35" t="s">
        <v>53</v>
      </c>
      <c r="E29" s="24">
        <v>110</v>
      </c>
      <c r="F29" s="25" t="s">
        <v>184</v>
      </c>
      <c r="G29" s="25" t="s">
        <v>184</v>
      </c>
      <c r="H29" s="25">
        <v>0</v>
      </c>
      <c r="I29" s="25" t="s">
        <v>184</v>
      </c>
      <c r="J29" s="25" t="s">
        <v>184</v>
      </c>
      <c r="K29" s="25">
        <v>0</v>
      </c>
      <c r="L29" s="25" t="s">
        <v>184</v>
      </c>
      <c r="M29" s="25" t="s">
        <v>184</v>
      </c>
      <c r="N29" s="25" t="s">
        <v>184</v>
      </c>
      <c r="O29" s="25">
        <v>0</v>
      </c>
      <c r="P29" s="25" t="s">
        <v>184</v>
      </c>
      <c r="Q29" s="25" t="s">
        <v>184</v>
      </c>
      <c r="R29" s="25" t="s">
        <v>49</v>
      </c>
      <c r="S29" s="25" t="s">
        <v>50</v>
      </c>
      <c r="T29" s="25">
        <v>0</v>
      </c>
      <c r="V29" s="25" t="s">
        <v>184</v>
      </c>
    </row>
    <row r="30" spans="2:31" s="24" customFormat="1" hidden="1">
      <c r="B30" s="34">
        <v>4</v>
      </c>
      <c r="C30" s="35" t="s">
        <v>54</v>
      </c>
      <c r="E30" s="24">
        <v>111</v>
      </c>
      <c r="F30" s="25" t="s">
        <v>50</v>
      </c>
      <c r="G30" s="25" t="s">
        <v>184</v>
      </c>
      <c r="H30" s="25">
        <v>0</v>
      </c>
      <c r="I30" s="25" t="s">
        <v>184</v>
      </c>
      <c r="J30" s="25" t="s">
        <v>48</v>
      </c>
      <c r="K30" s="25">
        <v>11</v>
      </c>
      <c r="L30" s="25" t="s">
        <v>48</v>
      </c>
      <c r="M30" s="25" t="s">
        <v>47</v>
      </c>
      <c r="N30" s="25" t="s">
        <v>48</v>
      </c>
      <c r="O30" s="25">
        <v>0</v>
      </c>
      <c r="P30" s="25" t="s">
        <v>184</v>
      </c>
      <c r="Q30" s="25" t="s">
        <v>50</v>
      </c>
      <c r="R30" s="25" t="s">
        <v>49</v>
      </c>
      <c r="S30" s="25" t="s">
        <v>50</v>
      </c>
      <c r="T30" s="25">
        <v>11</v>
      </c>
      <c r="V30" s="25" t="s">
        <v>50</v>
      </c>
    </row>
    <row r="31" spans="2:31" s="24" customFormat="1" hidden="1">
      <c r="B31" s="34">
        <v>5</v>
      </c>
      <c r="C31" s="35" t="s">
        <v>56</v>
      </c>
      <c r="E31" s="24">
        <v>112</v>
      </c>
      <c r="F31" s="25" t="s">
        <v>50</v>
      </c>
      <c r="G31" s="25" t="s">
        <v>184</v>
      </c>
      <c r="H31" s="25">
        <v>0</v>
      </c>
      <c r="I31" s="25" t="s">
        <v>184</v>
      </c>
      <c r="J31" s="25" t="s">
        <v>48</v>
      </c>
      <c r="K31" s="25">
        <v>11</v>
      </c>
      <c r="L31" s="25" t="s">
        <v>48</v>
      </c>
      <c r="M31" s="25" t="s">
        <v>47</v>
      </c>
      <c r="N31" s="25" t="s">
        <v>48</v>
      </c>
      <c r="O31" s="25">
        <v>0</v>
      </c>
      <c r="P31" s="25" t="s">
        <v>184</v>
      </c>
      <c r="Q31" s="25" t="s">
        <v>50</v>
      </c>
      <c r="R31" s="25" t="s">
        <v>49</v>
      </c>
      <c r="S31" s="25" t="s">
        <v>50</v>
      </c>
      <c r="T31" s="25">
        <v>11</v>
      </c>
      <c r="V31" s="25" t="s">
        <v>50</v>
      </c>
    </row>
    <row r="32" spans="2:31" s="24" customFormat="1" hidden="1">
      <c r="B32" s="34">
        <v>6</v>
      </c>
      <c r="C32" s="35" t="s">
        <v>57</v>
      </c>
      <c r="E32" s="24">
        <v>101</v>
      </c>
      <c r="F32" s="25" t="s">
        <v>50</v>
      </c>
      <c r="G32" s="25" t="s">
        <v>184</v>
      </c>
      <c r="H32" s="25">
        <v>0</v>
      </c>
      <c r="I32" s="25" t="s">
        <v>184</v>
      </c>
      <c r="J32" s="25" t="s">
        <v>48</v>
      </c>
      <c r="K32" s="25">
        <v>11</v>
      </c>
      <c r="L32" s="25" t="s">
        <v>48</v>
      </c>
      <c r="M32" s="25" t="s">
        <v>47</v>
      </c>
      <c r="N32" s="25" t="s">
        <v>48</v>
      </c>
      <c r="O32" s="25">
        <v>0</v>
      </c>
      <c r="P32" s="25" t="s">
        <v>184</v>
      </c>
      <c r="Q32" s="25" t="s">
        <v>50</v>
      </c>
      <c r="R32" s="25" t="s">
        <v>49</v>
      </c>
      <c r="S32" s="25" t="s">
        <v>50</v>
      </c>
      <c r="T32" s="25">
        <v>11</v>
      </c>
      <c r="V32" s="25" t="s">
        <v>50</v>
      </c>
    </row>
    <row r="33" spans="2:25" s="24" customFormat="1" hidden="1">
      <c r="B33" s="34">
        <v>7</v>
      </c>
      <c r="C33" s="35" t="s">
        <v>58</v>
      </c>
      <c r="E33" s="24">
        <v>102</v>
      </c>
      <c r="F33" s="25" t="s">
        <v>50</v>
      </c>
      <c r="G33" s="25" t="s">
        <v>184</v>
      </c>
      <c r="H33" s="25">
        <v>0</v>
      </c>
      <c r="I33" s="25" t="s">
        <v>184</v>
      </c>
      <c r="J33" s="25" t="s">
        <v>48</v>
      </c>
      <c r="K33" s="25">
        <v>11</v>
      </c>
      <c r="L33" s="25" t="s">
        <v>48</v>
      </c>
      <c r="M33" s="25" t="s">
        <v>47</v>
      </c>
      <c r="N33" s="25" t="s">
        <v>48</v>
      </c>
      <c r="O33" s="25">
        <v>0</v>
      </c>
      <c r="P33" s="25" t="s">
        <v>184</v>
      </c>
      <c r="Q33" s="25" t="s">
        <v>50</v>
      </c>
      <c r="R33" s="25" t="s">
        <v>49</v>
      </c>
      <c r="S33" s="25" t="s">
        <v>50</v>
      </c>
      <c r="T33" s="25">
        <v>11</v>
      </c>
      <c r="V33" s="25" t="s">
        <v>50</v>
      </c>
    </row>
    <row r="34" spans="2:25" s="24" customFormat="1" hidden="1">
      <c r="B34" s="34">
        <v>8</v>
      </c>
      <c r="C34" s="35" t="s">
        <v>60</v>
      </c>
      <c r="E34" s="24">
        <v>103</v>
      </c>
      <c r="F34" s="25" t="s">
        <v>50</v>
      </c>
      <c r="G34" s="25" t="s">
        <v>184</v>
      </c>
      <c r="H34" s="25">
        <v>0</v>
      </c>
      <c r="I34" s="25" t="s">
        <v>184</v>
      </c>
      <c r="J34" s="25" t="s">
        <v>48</v>
      </c>
      <c r="K34" s="25">
        <v>11</v>
      </c>
      <c r="L34" s="25" t="s">
        <v>48</v>
      </c>
      <c r="M34" s="25" t="s">
        <v>47</v>
      </c>
      <c r="N34" s="25" t="s">
        <v>48</v>
      </c>
      <c r="O34" s="25">
        <v>0</v>
      </c>
      <c r="P34" s="25" t="s">
        <v>184</v>
      </c>
      <c r="Q34" s="25" t="s">
        <v>50</v>
      </c>
      <c r="R34" s="25" t="s">
        <v>49</v>
      </c>
      <c r="S34" s="25" t="s">
        <v>50</v>
      </c>
      <c r="T34" s="25">
        <v>11</v>
      </c>
      <c r="V34" s="25" t="s">
        <v>50</v>
      </c>
    </row>
    <row r="35" spans="2:25" s="24" customFormat="1" hidden="1">
      <c r="B35" s="34">
        <v>9</v>
      </c>
      <c r="C35" s="35" t="s">
        <v>61</v>
      </c>
      <c r="E35" s="24">
        <v>104</v>
      </c>
      <c r="F35" s="25" t="s">
        <v>50</v>
      </c>
      <c r="G35" s="25" t="s">
        <v>184</v>
      </c>
      <c r="H35" s="25">
        <v>0</v>
      </c>
      <c r="I35" s="25" t="s">
        <v>184</v>
      </c>
      <c r="J35" s="25" t="s">
        <v>48</v>
      </c>
      <c r="K35" s="25">
        <v>11</v>
      </c>
      <c r="L35" s="25" t="s">
        <v>48</v>
      </c>
      <c r="M35" s="25" t="s">
        <v>47</v>
      </c>
      <c r="N35" s="25" t="s">
        <v>48</v>
      </c>
      <c r="O35" s="25">
        <v>0</v>
      </c>
      <c r="P35" s="25" t="s">
        <v>184</v>
      </c>
      <c r="Q35" s="25" t="s">
        <v>50</v>
      </c>
      <c r="R35" s="25" t="s">
        <v>49</v>
      </c>
      <c r="S35" s="25" t="s">
        <v>50</v>
      </c>
      <c r="T35" s="25">
        <v>11</v>
      </c>
      <c r="V35" s="25" t="s">
        <v>50</v>
      </c>
    </row>
    <row r="36" spans="2:25" s="24" customFormat="1" hidden="1">
      <c r="E36" s="24">
        <v>105</v>
      </c>
      <c r="F36" s="25" t="s">
        <v>50</v>
      </c>
      <c r="G36" s="25" t="s">
        <v>184</v>
      </c>
      <c r="H36" s="25">
        <v>0</v>
      </c>
      <c r="I36" s="25" t="s">
        <v>184</v>
      </c>
      <c r="J36" s="25" t="s">
        <v>59</v>
      </c>
      <c r="K36" s="25">
        <v>12</v>
      </c>
      <c r="L36" s="25" t="s">
        <v>59</v>
      </c>
      <c r="M36" s="25" t="s">
        <v>47</v>
      </c>
      <c r="N36" s="25" t="s">
        <v>59</v>
      </c>
      <c r="O36" s="25">
        <v>0</v>
      </c>
      <c r="P36" s="25" t="s">
        <v>184</v>
      </c>
      <c r="Q36" s="25" t="s">
        <v>50</v>
      </c>
      <c r="R36" s="25" t="s">
        <v>49</v>
      </c>
      <c r="S36" s="25" t="s">
        <v>50</v>
      </c>
      <c r="T36" s="25">
        <v>11</v>
      </c>
      <c r="V36" s="25" t="s">
        <v>50</v>
      </c>
    </row>
    <row r="37" spans="2:25" s="24" customFormat="1" hidden="1">
      <c r="E37" s="24">
        <v>106</v>
      </c>
      <c r="F37" s="25" t="s">
        <v>50</v>
      </c>
      <c r="G37" s="25" t="s">
        <v>184</v>
      </c>
      <c r="H37" s="25">
        <v>0</v>
      </c>
      <c r="I37" s="25" t="s">
        <v>184</v>
      </c>
      <c r="J37" s="25" t="s">
        <v>59</v>
      </c>
      <c r="K37" s="25">
        <v>12</v>
      </c>
      <c r="L37" s="25" t="s">
        <v>59</v>
      </c>
      <c r="M37" s="25" t="s">
        <v>47</v>
      </c>
      <c r="N37" s="25" t="s">
        <v>59</v>
      </c>
      <c r="O37" s="25">
        <v>0</v>
      </c>
      <c r="P37" s="25" t="s">
        <v>184</v>
      </c>
      <c r="Q37" s="25" t="s">
        <v>50</v>
      </c>
      <c r="R37" s="25" t="s">
        <v>49</v>
      </c>
      <c r="S37" s="25" t="s">
        <v>50</v>
      </c>
      <c r="T37" s="25">
        <v>11</v>
      </c>
      <c r="V37" s="25" t="s">
        <v>50</v>
      </c>
    </row>
    <row r="38" spans="2:25" s="24" customFormat="1" hidden="1">
      <c r="E38" s="24">
        <v>107</v>
      </c>
      <c r="F38" s="25" t="s">
        <v>50</v>
      </c>
      <c r="G38" s="25" t="s">
        <v>184</v>
      </c>
      <c r="H38" s="25">
        <v>0</v>
      </c>
      <c r="I38" s="25" t="s">
        <v>184</v>
      </c>
      <c r="J38" s="25" t="s">
        <v>59</v>
      </c>
      <c r="K38" s="25">
        <v>12</v>
      </c>
      <c r="L38" s="25" t="s">
        <v>59</v>
      </c>
      <c r="M38" s="25" t="s">
        <v>47</v>
      </c>
      <c r="N38" s="25" t="s">
        <v>59</v>
      </c>
      <c r="O38" s="25">
        <v>0</v>
      </c>
      <c r="P38" s="25" t="s">
        <v>184</v>
      </c>
      <c r="Q38" s="25" t="s">
        <v>50</v>
      </c>
      <c r="R38" s="25" t="s">
        <v>49</v>
      </c>
      <c r="S38" s="25" t="s">
        <v>50</v>
      </c>
      <c r="T38" s="25">
        <v>11</v>
      </c>
      <c r="V38" s="25" t="s">
        <v>50</v>
      </c>
    </row>
    <row r="39" spans="2:25" s="24" customFormat="1" hidden="1">
      <c r="E39" s="24">
        <v>208</v>
      </c>
      <c r="F39" s="25" t="s">
        <v>50</v>
      </c>
      <c r="G39" s="25" t="s">
        <v>184</v>
      </c>
      <c r="H39" s="25">
        <v>2</v>
      </c>
      <c r="I39" s="25" t="s">
        <v>185</v>
      </c>
      <c r="J39" s="25" t="s">
        <v>59</v>
      </c>
      <c r="K39" s="25">
        <v>12</v>
      </c>
      <c r="L39" s="25" t="s">
        <v>59</v>
      </c>
      <c r="M39" s="25" t="s">
        <v>47</v>
      </c>
      <c r="N39" s="25" t="s">
        <v>59</v>
      </c>
      <c r="O39" s="25">
        <v>0</v>
      </c>
      <c r="P39" s="25" t="s">
        <v>184</v>
      </c>
      <c r="Q39" s="25" t="s">
        <v>50</v>
      </c>
      <c r="R39" s="25" t="s">
        <v>49</v>
      </c>
      <c r="S39" s="25" t="s">
        <v>50</v>
      </c>
      <c r="T39" s="25">
        <v>11</v>
      </c>
      <c r="V39" s="25" t="s">
        <v>50</v>
      </c>
      <c r="X39" s="25" t="s">
        <v>52</v>
      </c>
      <c r="Y39" s="25" t="s">
        <v>147</v>
      </c>
    </row>
    <row r="40" spans="2:25" s="24" customFormat="1" hidden="1">
      <c r="E40" s="24">
        <v>209</v>
      </c>
      <c r="F40" s="25" t="s">
        <v>50</v>
      </c>
      <c r="G40" s="25" t="s">
        <v>184</v>
      </c>
      <c r="H40" s="25">
        <v>2</v>
      </c>
      <c r="I40" s="25" t="s">
        <v>185</v>
      </c>
      <c r="J40" s="25" t="s">
        <v>59</v>
      </c>
      <c r="K40" s="25">
        <v>12</v>
      </c>
      <c r="L40" s="25" t="s">
        <v>59</v>
      </c>
      <c r="M40" s="25" t="s">
        <v>47</v>
      </c>
      <c r="N40" s="25" t="s">
        <v>59</v>
      </c>
      <c r="O40" s="25">
        <v>0</v>
      </c>
      <c r="P40" s="25" t="s">
        <v>184</v>
      </c>
      <c r="Q40" s="25" t="s">
        <v>50</v>
      </c>
      <c r="R40" s="25" t="s">
        <v>49</v>
      </c>
      <c r="S40" s="25" t="s">
        <v>50</v>
      </c>
      <c r="T40" s="25">
        <v>11</v>
      </c>
      <c r="V40" s="25" t="s">
        <v>50</v>
      </c>
      <c r="X40" s="25" t="s">
        <v>52</v>
      </c>
      <c r="Y40" s="25" t="s">
        <v>147</v>
      </c>
    </row>
    <row r="41" spans="2:25" s="24" customFormat="1" hidden="1">
      <c r="E41" s="24">
        <v>210</v>
      </c>
      <c r="F41" s="25" t="s">
        <v>50</v>
      </c>
      <c r="G41" s="25" t="s">
        <v>184</v>
      </c>
      <c r="H41" s="25">
        <v>2</v>
      </c>
      <c r="I41" s="25" t="s">
        <v>185</v>
      </c>
      <c r="J41" s="25" t="s">
        <v>59</v>
      </c>
      <c r="K41" s="25">
        <v>12</v>
      </c>
      <c r="L41" s="25" t="s">
        <v>59</v>
      </c>
      <c r="M41" s="25" t="s">
        <v>47</v>
      </c>
      <c r="N41" s="25" t="s">
        <v>59</v>
      </c>
      <c r="O41" s="25">
        <v>0</v>
      </c>
      <c r="P41" s="25" t="s">
        <v>184</v>
      </c>
      <c r="Q41" s="25" t="s">
        <v>50</v>
      </c>
      <c r="R41" s="25" t="s">
        <v>49</v>
      </c>
      <c r="S41" s="25" t="s">
        <v>50</v>
      </c>
      <c r="T41" s="25">
        <v>11</v>
      </c>
      <c r="V41" s="25" t="s">
        <v>50</v>
      </c>
      <c r="X41" s="25" t="s">
        <v>52</v>
      </c>
      <c r="Y41" s="25" t="s">
        <v>147</v>
      </c>
    </row>
    <row r="42" spans="2:25" s="24" customFormat="1" hidden="1">
      <c r="E42" s="24">
        <v>211</v>
      </c>
      <c r="F42" s="25" t="s">
        <v>65</v>
      </c>
      <c r="G42" s="25">
        <v>23</v>
      </c>
      <c r="H42" s="25">
        <v>2</v>
      </c>
      <c r="I42" s="25" t="s">
        <v>65</v>
      </c>
      <c r="J42" s="25" t="s">
        <v>63</v>
      </c>
      <c r="K42" s="25">
        <v>21</v>
      </c>
      <c r="L42" s="25" t="s">
        <v>63</v>
      </c>
      <c r="M42" s="25" t="s">
        <v>64</v>
      </c>
      <c r="N42" s="25" t="s">
        <v>63</v>
      </c>
      <c r="O42" s="25">
        <v>21</v>
      </c>
      <c r="P42" s="25" t="s">
        <v>65</v>
      </c>
      <c r="Q42" s="25" t="s">
        <v>65</v>
      </c>
      <c r="R42" s="25" t="s">
        <v>49</v>
      </c>
      <c r="S42" s="25" t="s">
        <v>65</v>
      </c>
      <c r="T42" s="25">
        <v>21</v>
      </c>
      <c r="V42" s="25" t="s">
        <v>65</v>
      </c>
      <c r="X42" s="25" t="s">
        <v>52</v>
      </c>
      <c r="Y42" s="25" t="s">
        <v>147</v>
      </c>
    </row>
    <row r="43" spans="2:25" s="24" customFormat="1" hidden="1">
      <c r="E43" s="24">
        <v>212</v>
      </c>
      <c r="F43" s="25" t="s">
        <v>65</v>
      </c>
      <c r="G43" s="25">
        <v>23</v>
      </c>
      <c r="H43" s="25">
        <v>2</v>
      </c>
      <c r="I43" s="25" t="s">
        <v>65</v>
      </c>
      <c r="J43" s="25" t="s">
        <v>63</v>
      </c>
      <c r="K43" s="25">
        <v>21</v>
      </c>
      <c r="L43" s="25" t="s">
        <v>63</v>
      </c>
      <c r="M43" s="25" t="s">
        <v>64</v>
      </c>
      <c r="N43" s="25" t="s">
        <v>63</v>
      </c>
      <c r="O43" s="25">
        <v>21</v>
      </c>
      <c r="P43" s="25" t="s">
        <v>65</v>
      </c>
      <c r="Q43" s="25" t="s">
        <v>65</v>
      </c>
      <c r="R43" s="25" t="s">
        <v>49</v>
      </c>
      <c r="S43" s="25" t="s">
        <v>65</v>
      </c>
      <c r="T43" s="25">
        <v>21</v>
      </c>
      <c r="V43" s="25" t="s">
        <v>65</v>
      </c>
      <c r="X43" s="25" t="s">
        <v>52</v>
      </c>
      <c r="Y43" s="25" t="s">
        <v>147</v>
      </c>
    </row>
    <row r="44" spans="2:25" s="24" customFormat="1" hidden="1">
      <c r="E44" s="24">
        <v>201</v>
      </c>
      <c r="F44" s="25" t="s">
        <v>65</v>
      </c>
      <c r="G44" s="25">
        <v>23</v>
      </c>
      <c r="H44" s="25">
        <v>2</v>
      </c>
      <c r="I44" s="25" t="s">
        <v>65</v>
      </c>
      <c r="J44" s="25" t="s">
        <v>63</v>
      </c>
      <c r="K44" s="25">
        <v>21</v>
      </c>
      <c r="L44" s="25" t="s">
        <v>63</v>
      </c>
      <c r="M44" s="25" t="s">
        <v>64</v>
      </c>
      <c r="N44" s="25" t="s">
        <v>63</v>
      </c>
      <c r="O44" s="25">
        <v>21</v>
      </c>
      <c r="P44" s="25" t="s">
        <v>65</v>
      </c>
      <c r="Q44" s="25" t="s">
        <v>65</v>
      </c>
      <c r="R44" s="25" t="s">
        <v>49</v>
      </c>
      <c r="S44" s="25" t="s">
        <v>65</v>
      </c>
      <c r="T44" s="25">
        <v>21</v>
      </c>
      <c r="V44" s="25" t="s">
        <v>65</v>
      </c>
      <c r="X44" s="25" t="s">
        <v>52</v>
      </c>
      <c r="Y44" s="25" t="s">
        <v>147</v>
      </c>
    </row>
    <row r="45" spans="2:25" s="24" customFormat="1" hidden="1">
      <c r="E45" s="24">
        <v>202</v>
      </c>
      <c r="F45" s="25" t="s">
        <v>65</v>
      </c>
      <c r="G45" s="25">
        <v>23</v>
      </c>
      <c r="H45" s="25">
        <v>2</v>
      </c>
      <c r="I45" s="25" t="s">
        <v>65</v>
      </c>
      <c r="J45" s="25" t="s">
        <v>63</v>
      </c>
      <c r="K45" s="25">
        <v>21</v>
      </c>
      <c r="L45" s="25" t="s">
        <v>63</v>
      </c>
      <c r="M45" s="25" t="s">
        <v>64</v>
      </c>
      <c r="N45" s="25" t="s">
        <v>63</v>
      </c>
      <c r="O45" s="25">
        <v>21</v>
      </c>
      <c r="P45" s="25" t="s">
        <v>65</v>
      </c>
      <c r="Q45" s="25" t="s">
        <v>65</v>
      </c>
      <c r="R45" s="25" t="s">
        <v>49</v>
      </c>
      <c r="S45" s="25" t="s">
        <v>65</v>
      </c>
      <c r="T45" s="25">
        <v>21</v>
      </c>
      <c r="V45" s="25" t="s">
        <v>65</v>
      </c>
      <c r="X45" s="25" t="s">
        <v>52</v>
      </c>
      <c r="Y45" s="25" t="s">
        <v>147</v>
      </c>
    </row>
    <row r="46" spans="2:25" s="24" customFormat="1" hidden="1">
      <c r="E46" s="24">
        <v>203</v>
      </c>
      <c r="F46" s="25" t="s">
        <v>65</v>
      </c>
      <c r="G46" s="25">
        <v>23</v>
      </c>
      <c r="H46" s="25">
        <v>2</v>
      </c>
      <c r="I46" s="25" t="s">
        <v>65</v>
      </c>
      <c r="J46" s="25" t="s">
        <v>63</v>
      </c>
      <c r="K46" s="25">
        <v>21</v>
      </c>
      <c r="L46" s="25" t="s">
        <v>63</v>
      </c>
      <c r="M46" s="25" t="s">
        <v>64</v>
      </c>
      <c r="N46" s="25" t="s">
        <v>63</v>
      </c>
      <c r="O46" s="25">
        <v>21</v>
      </c>
      <c r="P46" s="25" t="s">
        <v>65</v>
      </c>
      <c r="Q46" s="25" t="s">
        <v>65</v>
      </c>
      <c r="R46" s="25" t="s">
        <v>49</v>
      </c>
      <c r="S46" s="25" t="s">
        <v>65</v>
      </c>
      <c r="T46" s="25">
        <v>21</v>
      </c>
      <c r="V46" s="25" t="s">
        <v>65</v>
      </c>
      <c r="X46" s="25" t="s">
        <v>52</v>
      </c>
      <c r="Y46" s="25" t="s">
        <v>147</v>
      </c>
    </row>
    <row r="47" spans="2:25" s="24" customFormat="1" hidden="1">
      <c r="E47" s="24">
        <v>204</v>
      </c>
      <c r="F47" s="25" t="s">
        <v>65</v>
      </c>
      <c r="G47" s="25">
        <v>23</v>
      </c>
      <c r="H47" s="25">
        <v>2</v>
      </c>
      <c r="I47" s="25" t="s">
        <v>65</v>
      </c>
      <c r="J47" s="25" t="s">
        <v>63</v>
      </c>
      <c r="K47" s="25">
        <v>21</v>
      </c>
      <c r="L47" s="25" t="s">
        <v>63</v>
      </c>
      <c r="M47" s="25" t="s">
        <v>64</v>
      </c>
      <c r="N47" s="25" t="s">
        <v>63</v>
      </c>
      <c r="O47" s="25">
        <v>21</v>
      </c>
      <c r="P47" s="25" t="s">
        <v>65</v>
      </c>
      <c r="Q47" s="25" t="s">
        <v>65</v>
      </c>
      <c r="R47" s="25" t="s">
        <v>49</v>
      </c>
      <c r="S47" s="25" t="s">
        <v>65</v>
      </c>
      <c r="T47" s="25">
        <v>21</v>
      </c>
      <c r="V47" s="25" t="s">
        <v>65</v>
      </c>
      <c r="X47" s="25" t="s">
        <v>52</v>
      </c>
      <c r="Y47" s="25" t="s">
        <v>147</v>
      </c>
    </row>
    <row r="48" spans="2:25" s="24" customFormat="1" hidden="1">
      <c r="E48" s="24">
        <v>205</v>
      </c>
      <c r="F48" s="25" t="s">
        <v>65</v>
      </c>
      <c r="G48" s="25">
        <v>23</v>
      </c>
      <c r="H48" s="25">
        <v>2</v>
      </c>
      <c r="I48" s="25" t="s">
        <v>65</v>
      </c>
      <c r="J48" s="25" t="s">
        <v>68</v>
      </c>
      <c r="K48" s="25">
        <v>22</v>
      </c>
      <c r="L48" s="25" t="s">
        <v>68</v>
      </c>
      <c r="M48" s="25" t="s">
        <v>64</v>
      </c>
      <c r="N48" s="25" t="s">
        <v>68</v>
      </c>
      <c r="O48" s="25">
        <v>21</v>
      </c>
      <c r="P48" s="25" t="s">
        <v>65</v>
      </c>
      <c r="Q48" s="25" t="s">
        <v>65</v>
      </c>
      <c r="R48" s="25" t="s">
        <v>49</v>
      </c>
      <c r="S48" s="25" t="s">
        <v>65</v>
      </c>
      <c r="T48" s="25">
        <v>21</v>
      </c>
      <c r="V48" s="25" t="s">
        <v>65</v>
      </c>
      <c r="X48" s="25" t="s">
        <v>52</v>
      </c>
      <c r="Y48" s="25" t="s">
        <v>147</v>
      </c>
    </row>
    <row r="49" spans="5:25" s="24" customFormat="1" hidden="1">
      <c r="E49" s="24">
        <v>206</v>
      </c>
      <c r="F49" s="25" t="s">
        <v>65</v>
      </c>
      <c r="G49" s="25">
        <v>23</v>
      </c>
      <c r="H49" s="25">
        <v>2</v>
      </c>
      <c r="I49" s="25" t="s">
        <v>65</v>
      </c>
      <c r="J49" s="25" t="s">
        <v>68</v>
      </c>
      <c r="K49" s="25">
        <v>22</v>
      </c>
      <c r="L49" s="25" t="s">
        <v>68</v>
      </c>
      <c r="M49" s="25" t="s">
        <v>64</v>
      </c>
      <c r="N49" s="25" t="s">
        <v>68</v>
      </c>
      <c r="O49" s="25">
        <v>21</v>
      </c>
      <c r="P49" s="25" t="s">
        <v>65</v>
      </c>
      <c r="Q49" s="25" t="s">
        <v>65</v>
      </c>
      <c r="R49" s="25" t="s">
        <v>49</v>
      </c>
      <c r="S49" s="25" t="s">
        <v>65</v>
      </c>
      <c r="T49" s="25">
        <v>21</v>
      </c>
      <c r="V49" s="25" t="s">
        <v>65</v>
      </c>
      <c r="X49" s="25" t="s">
        <v>52</v>
      </c>
      <c r="Y49" s="25" t="s">
        <v>147</v>
      </c>
    </row>
    <row r="50" spans="5:25" s="24" customFormat="1" hidden="1">
      <c r="E50" s="24">
        <v>207</v>
      </c>
      <c r="F50" s="25" t="s">
        <v>65</v>
      </c>
      <c r="G50" s="25">
        <v>23</v>
      </c>
      <c r="H50" s="25">
        <v>2</v>
      </c>
      <c r="I50" s="25" t="s">
        <v>65</v>
      </c>
      <c r="J50" s="25" t="s">
        <v>68</v>
      </c>
      <c r="K50" s="25">
        <v>22</v>
      </c>
      <c r="L50" s="25" t="s">
        <v>68</v>
      </c>
      <c r="M50" s="25" t="s">
        <v>64</v>
      </c>
      <c r="N50" s="25" t="s">
        <v>68</v>
      </c>
      <c r="O50" s="25">
        <v>21</v>
      </c>
      <c r="P50" s="25" t="s">
        <v>65</v>
      </c>
      <c r="Q50" s="25" t="s">
        <v>65</v>
      </c>
      <c r="R50" s="25" t="s">
        <v>49</v>
      </c>
      <c r="S50" s="25" t="s">
        <v>65</v>
      </c>
      <c r="T50" s="25">
        <v>21</v>
      </c>
      <c r="V50" s="25" t="s">
        <v>65</v>
      </c>
      <c r="X50" s="25" t="s">
        <v>52</v>
      </c>
      <c r="Y50" s="25" t="s">
        <v>147</v>
      </c>
    </row>
    <row r="51" spans="5:25" s="24" customFormat="1" hidden="1">
      <c r="E51" s="24">
        <v>308</v>
      </c>
      <c r="F51" s="25" t="s">
        <v>65</v>
      </c>
      <c r="G51" s="25">
        <v>23</v>
      </c>
      <c r="H51" s="25">
        <v>3</v>
      </c>
      <c r="I51" s="25" t="s">
        <v>70</v>
      </c>
      <c r="J51" s="25" t="s">
        <v>68</v>
      </c>
      <c r="K51" s="25">
        <v>22</v>
      </c>
      <c r="L51" s="25" t="s">
        <v>68</v>
      </c>
      <c r="M51" s="25" t="s">
        <v>64</v>
      </c>
      <c r="N51" s="25" t="s">
        <v>68</v>
      </c>
      <c r="O51" s="25">
        <v>21</v>
      </c>
      <c r="P51" s="25" t="s">
        <v>65</v>
      </c>
      <c r="Q51" s="25" t="s">
        <v>65</v>
      </c>
      <c r="R51" s="25" t="s">
        <v>49</v>
      </c>
      <c r="S51" s="25" t="s">
        <v>65</v>
      </c>
      <c r="T51" s="25">
        <v>21</v>
      </c>
      <c r="V51" s="25" t="s">
        <v>65</v>
      </c>
      <c r="X51" s="25" t="s">
        <v>53</v>
      </c>
      <c r="Y51" s="25" t="s">
        <v>186</v>
      </c>
    </row>
    <row r="52" spans="5:25" s="24" customFormat="1" hidden="1">
      <c r="E52" s="24">
        <v>309</v>
      </c>
      <c r="F52" s="25" t="s">
        <v>65</v>
      </c>
      <c r="G52" s="25">
        <v>23</v>
      </c>
      <c r="H52" s="25">
        <v>3</v>
      </c>
      <c r="I52" s="25" t="s">
        <v>70</v>
      </c>
      <c r="J52" s="25" t="s">
        <v>68</v>
      </c>
      <c r="K52" s="25">
        <v>22</v>
      </c>
      <c r="L52" s="25" t="s">
        <v>68</v>
      </c>
      <c r="M52" s="25" t="s">
        <v>64</v>
      </c>
      <c r="N52" s="25" t="s">
        <v>68</v>
      </c>
      <c r="O52" s="25">
        <v>21</v>
      </c>
      <c r="P52" s="25" t="s">
        <v>65</v>
      </c>
      <c r="Q52" s="25" t="s">
        <v>65</v>
      </c>
      <c r="R52" s="25" t="s">
        <v>49</v>
      </c>
      <c r="S52" s="25" t="s">
        <v>65</v>
      </c>
      <c r="T52" s="25">
        <v>21</v>
      </c>
      <c r="V52" s="25" t="s">
        <v>65</v>
      </c>
      <c r="X52" s="25" t="s">
        <v>53</v>
      </c>
      <c r="Y52" s="25" t="s">
        <v>186</v>
      </c>
    </row>
    <row r="53" spans="5:25" s="24" customFormat="1" hidden="1">
      <c r="E53" s="24">
        <v>310</v>
      </c>
      <c r="F53" s="25" t="s">
        <v>65</v>
      </c>
      <c r="G53" s="25">
        <v>23</v>
      </c>
      <c r="H53" s="25">
        <v>3</v>
      </c>
      <c r="I53" s="25" t="s">
        <v>70</v>
      </c>
      <c r="J53" s="25" t="s">
        <v>68</v>
      </c>
      <c r="K53" s="25">
        <v>22</v>
      </c>
      <c r="L53" s="25" t="s">
        <v>68</v>
      </c>
      <c r="M53" s="25" t="s">
        <v>64</v>
      </c>
      <c r="N53" s="25" t="s">
        <v>68</v>
      </c>
      <c r="O53" s="25">
        <v>21</v>
      </c>
      <c r="P53" s="25" t="s">
        <v>65</v>
      </c>
      <c r="Q53" s="25" t="s">
        <v>65</v>
      </c>
      <c r="R53" s="25" t="s">
        <v>49</v>
      </c>
      <c r="S53" s="25" t="s">
        <v>65</v>
      </c>
      <c r="T53" s="25">
        <v>21</v>
      </c>
      <c r="V53" s="25" t="s">
        <v>65</v>
      </c>
      <c r="X53" s="25" t="s">
        <v>53</v>
      </c>
      <c r="Y53" s="25" t="s">
        <v>186</v>
      </c>
    </row>
    <row r="54" spans="5:25" s="24" customFormat="1" hidden="1">
      <c r="E54" s="24">
        <v>311</v>
      </c>
      <c r="F54" s="25" t="s">
        <v>70</v>
      </c>
      <c r="G54" s="25">
        <v>23</v>
      </c>
      <c r="H54" s="25">
        <v>3</v>
      </c>
      <c r="I54" s="25" t="s">
        <v>70</v>
      </c>
      <c r="J54" s="25" t="s">
        <v>74</v>
      </c>
      <c r="K54" s="25">
        <v>31</v>
      </c>
      <c r="L54" s="25" t="s">
        <v>70</v>
      </c>
      <c r="M54" s="25" t="s">
        <v>71</v>
      </c>
      <c r="N54" s="25" t="s">
        <v>70</v>
      </c>
      <c r="O54" s="25">
        <v>31</v>
      </c>
      <c r="P54" s="25" t="s">
        <v>70</v>
      </c>
      <c r="Q54" s="25" t="s">
        <v>70</v>
      </c>
      <c r="R54" s="25" t="s">
        <v>72</v>
      </c>
      <c r="S54" s="25" t="s">
        <v>70</v>
      </c>
      <c r="T54" s="25">
        <v>31</v>
      </c>
      <c r="V54" s="25" t="s">
        <v>70</v>
      </c>
      <c r="X54" s="25" t="s">
        <v>53</v>
      </c>
      <c r="Y54" s="25" t="s">
        <v>186</v>
      </c>
    </row>
    <row r="55" spans="5:25" s="24" customFormat="1" hidden="1">
      <c r="E55" s="24">
        <v>312</v>
      </c>
      <c r="F55" s="25" t="s">
        <v>70</v>
      </c>
      <c r="G55" s="25">
        <v>23</v>
      </c>
      <c r="H55" s="25">
        <v>3</v>
      </c>
      <c r="I55" s="25" t="s">
        <v>70</v>
      </c>
      <c r="J55" s="25" t="s">
        <v>74</v>
      </c>
      <c r="K55" s="25">
        <v>31</v>
      </c>
      <c r="L55" s="25" t="s">
        <v>70</v>
      </c>
      <c r="M55" s="25" t="s">
        <v>71</v>
      </c>
      <c r="N55" s="25" t="s">
        <v>70</v>
      </c>
      <c r="O55" s="25">
        <v>31</v>
      </c>
      <c r="P55" s="25" t="s">
        <v>70</v>
      </c>
      <c r="Q55" s="25" t="s">
        <v>70</v>
      </c>
      <c r="R55" s="25" t="s">
        <v>72</v>
      </c>
      <c r="S55" s="25" t="s">
        <v>70</v>
      </c>
      <c r="T55" s="25">
        <v>31</v>
      </c>
      <c r="V55" s="25" t="s">
        <v>70</v>
      </c>
      <c r="X55" s="25" t="s">
        <v>53</v>
      </c>
      <c r="Y55" s="25" t="s">
        <v>186</v>
      </c>
    </row>
    <row r="56" spans="5:25" s="24" customFormat="1" hidden="1">
      <c r="E56" s="24">
        <v>301</v>
      </c>
      <c r="F56" s="25" t="s">
        <v>70</v>
      </c>
      <c r="G56" s="25">
        <v>23</v>
      </c>
      <c r="H56" s="25">
        <v>3</v>
      </c>
      <c r="I56" s="25" t="s">
        <v>70</v>
      </c>
      <c r="J56" s="25" t="s">
        <v>74</v>
      </c>
      <c r="K56" s="25">
        <v>31</v>
      </c>
      <c r="L56" s="25" t="s">
        <v>70</v>
      </c>
      <c r="M56" s="25" t="s">
        <v>71</v>
      </c>
      <c r="N56" s="25" t="s">
        <v>70</v>
      </c>
      <c r="O56" s="25">
        <v>31</v>
      </c>
      <c r="P56" s="25" t="s">
        <v>70</v>
      </c>
      <c r="Q56" s="25" t="s">
        <v>70</v>
      </c>
      <c r="R56" s="25" t="s">
        <v>72</v>
      </c>
      <c r="S56" s="25" t="s">
        <v>70</v>
      </c>
      <c r="T56" s="25">
        <v>31</v>
      </c>
      <c r="V56" s="25" t="s">
        <v>70</v>
      </c>
      <c r="X56" s="25" t="s">
        <v>53</v>
      </c>
      <c r="Y56" s="25" t="s">
        <v>186</v>
      </c>
    </row>
    <row r="57" spans="5:25" s="24" customFormat="1" hidden="1">
      <c r="E57" s="24">
        <v>302</v>
      </c>
      <c r="F57" s="25" t="s">
        <v>70</v>
      </c>
      <c r="G57" s="25">
        <v>23</v>
      </c>
      <c r="H57" s="25">
        <v>3</v>
      </c>
      <c r="I57" s="25" t="s">
        <v>70</v>
      </c>
      <c r="J57" s="25" t="s">
        <v>74</v>
      </c>
      <c r="K57" s="25">
        <v>31</v>
      </c>
      <c r="L57" s="25" t="s">
        <v>70</v>
      </c>
      <c r="M57" s="25" t="s">
        <v>71</v>
      </c>
      <c r="N57" s="25" t="s">
        <v>70</v>
      </c>
      <c r="O57" s="25">
        <v>31</v>
      </c>
      <c r="P57" s="25" t="s">
        <v>70</v>
      </c>
      <c r="Q57" s="25" t="s">
        <v>70</v>
      </c>
      <c r="R57" s="25" t="s">
        <v>72</v>
      </c>
      <c r="S57" s="25" t="s">
        <v>70</v>
      </c>
      <c r="T57" s="25">
        <v>31</v>
      </c>
      <c r="V57" s="25" t="s">
        <v>70</v>
      </c>
      <c r="X57" s="25" t="s">
        <v>53</v>
      </c>
      <c r="Y57" s="25" t="s">
        <v>186</v>
      </c>
    </row>
    <row r="58" spans="5:25" s="24" customFormat="1" hidden="1">
      <c r="E58" s="24">
        <v>303</v>
      </c>
      <c r="F58" s="25" t="s">
        <v>70</v>
      </c>
      <c r="G58" s="25">
        <v>23</v>
      </c>
      <c r="H58" s="25">
        <v>3</v>
      </c>
      <c r="I58" s="25" t="s">
        <v>70</v>
      </c>
      <c r="J58" s="25" t="s">
        <v>74</v>
      </c>
      <c r="K58" s="25">
        <v>31</v>
      </c>
      <c r="L58" s="25" t="s">
        <v>70</v>
      </c>
      <c r="M58" s="25" t="s">
        <v>71</v>
      </c>
      <c r="N58" s="25" t="s">
        <v>70</v>
      </c>
      <c r="O58" s="25">
        <v>31</v>
      </c>
      <c r="P58" s="25" t="s">
        <v>70</v>
      </c>
      <c r="Q58" s="25" t="s">
        <v>70</v>
      </c>
      <c r="R58" s="25" t="s">
        <v>72</v>
      </c>
      <c r="S58" s="25" t="s">
        <v>70</v>
      </c>
      <c r="T58" s="25">
        <v>31</v>
      </c>
      <c r="V58" s="25" t="s">
        <v>70</v>
      </c>
      <c r="X58" s="25" t="s">
        <v>53</v>
      </c>
      <c r="Y58" s="25" t="s">
        <v>186</v>
      </c>
    </row>
    <row r="59" spans="5:25" s="24" customFormat="1" hidden="1">
      <c r="E59" s="24">
        <v>304</v>
      </c>
      <c r="F59" s="25" t="s">
        <v>70</v>
      </c>
      <c r="G59" s="25">
        <v>23</v>
      </c>
      <c r="H59" s="25">
        <v>3</v>
      </c>
      <c r="I59" s="25" t="s">
        <v>70</v>
      </c>
      <c r="J59" s="25" t="s">
        <v>74</v>
      </c>
      <c r="K59" s="25">
        <v>31</v>
      </c>
      <c r="L59" s="25" t="s">
        <v>70</v>
      </c>
      <c r="M59" s="25" t="s">
        <v>71</v>
      </c>
      <c r="N59" s="25" t="s">
        <v>70</v>
      </c>
      <c r="O59" s="25">
        <v>31</v>
      </c>
      <c r="P59" s="25" t="s">
        <v>70</v>
      </c>
      <c r="Q59" s="25" t="s">
        <v>70</v>
      </c>
      <c r="R59" s="25" t="s">
        <v>72</v>
      </c>
      <c r="S59" s="25" t="s">
        <v>70</v>
      </c>
      <c r="T59" s="25">
        <v>31</v>
      </c>
      <c r="V59" s="25" t="s">
        <v>70</v>
      </c>
      <c r="X59" s="25" t="s">
        <v>53</v>
      </c>
      <c r="Y59" s="25" t="s">
        <v>186</v>
      </c>
    </row>
    <row r="60" spans="5:25" s="24" customFormat="1" hidden="1">
      <c r="E60" s="24">
        <v>305</v>
      </c>
      <c r="F60" s="25" t="s">
        <v>70</v>
      </c>
      <c r="G60" s="25">
        <v>23</v>
      </c>
      <c r="H60" s="25">
        <v>3</v>
      </c>
      <c r="I60" s="25" t="s">
        <v>70</v>
      </c>
      <c r="J60" s="25" t="s">
        <v>74</v>
      </c>
      <c r="K60" s="25">
        <v>31</v>
      </c>
      <c r="L60" s="25" t="s">
        <v>70</v>
      </c>
      <c r="M60" s="25" t="s">
        <v>71</v>
      </c>
      <c r="N60" s="25" t="s">
        <v>70</v>
      </c>
      <c r="O60" s="25">
        <v>31</v>
      </c>
      <c r="P60" s="25" t="s">
        <v>70</v>
      </c>
      <c r="Q60" s="25" t="s">
        <v>70</v>
      </c>
      <c r="R60" s="25" t="s">
        <v>72</v>
      </c>
      <c r="S60" s="25" t="s">
        <v>70</v>
      </c>
      <c r="T60" s="25">
        <v>31</v>
      </c>
      <c r="V60" s="25" t="s">
        <v>70</v>
      </c>
      <c r="X60" s="25" t="s">
        <v>53</v>
      </c>
      <c r="Y60" s="25" t="s">
        <v>186</v>
      </c>
    </row>
    <row r="61" spans="5:25" s="24" customFormat="1" hidden="1">
      <c r="E61" s="24">
        <v>306</v>
      </c>
      <c r="F61" s="25" t="s">
        <v>70</v>
      </c>
      <c r="G61" s="25">
        <v>23</v>
      </c>
      <c r="H61" s="25">
        <v>3</v>
      </c>
      <c r="I61" s="25" t="s">
        <v>70</v>
      </c>
      <c r="J61" s="25" t="s">
        <v>74</v>
      </c>
      <c r="K61" s="25">
        <v>31</v>
      </c>
      <c r="L61" s="25" t="s">
        <v>70</v>
      </c>
      <c r="M61" s="25" t="s">
        <v>71</v>
      </c>
      <c r="N61" s="25" t="s">
        <v>70</v>
      </c>
      <c r="O61" s="25">
        <v>31</v>
      </c>
      <c r="P61" s="25" t="s">
        <v>70</v>
      </c>
      <c r="Q61" s="25" t="s">
        <v>70</v>
      </c>
      <c r="R61" s="25" t="s">
        <v>72</v>
      </c>
      <c r="S61" s="25" t="s">
        <v>70</v>
      </c>
      <c r="T61" s="25">
        <v>31</v>
      </c>
      <c r="V61" s="25" t="s">
        <v>70</v>
      </c>
      <c r="X61" s="25" t="s">
        <v>53</v>
      </c>
      <c r="Y61" s="25" t="s">
        <v>186</v>
      </c>
    </row>
    <row r="62" spans="5:25" s="24" customFormat="1" hidden="1">
      <c r="E62" s="24">
        <v>307</v>
      </c>
      <c r="F62" s="25" t="s">
        <v>70</v>
      </c>
      <c r="G62" s="25">
        <v>23</v>
      </c>
      <c r="H62" s="25">
        <v>3</v>
      </c>
      <c r="I62" s="25" t="s">
        <v>70</v>
      </c>
      <c r="J62" s="25" t="s">
        <v>74</v>
      </c>
      <c r="K62" s="25">
        <v>31</v>
      </c>
      <c r="L62" s="25" t="s">
        <v>70</v>
      </c>
      <c r="M62" s="25" t="s">
        <v>71</v>
      </c>
      <c r="N62" s="25" t="s">
        <v>70</v>
      </c>
      <c r="O62" s="25">
        <v>31</v>
      </c>
      <c r="P62" s="25" t="s">
        <v>70</v>
      </c>
      <c r="Q62" s="25" t="s">
        <v>70</v>
      </c>
      <c r="R62" s="25" t="s">
        <v>72</v>
      </c>
      <c r="S62" s="25" t="s">
        <v>70</v>
      </c>
      <c r="T62" s="25">
        <v>31</v>
      </c>
      <c r="V62" s="25" t="s">
        <v>70</v>
      </c>
      <c r="X62" s="25" t="s">
        <v>53</v>
      </c>
      <c r="Y62" s="25" t="s">
        <v>186</v>
      </c>
    </row>
    <row r="63" spans="5:25" s="24" customFormat="1" hidden="1">
      <c r="E63" s="24">
        <v>408</v>
      </c>
      <c r="F63" s="25" t="s">
        <v>70</v>
      </c>
      <c r="G63" s="25">
        <v>23</v>
      </c>
      <c r="H63" s="25">
        <v>4</v>
      </c>
      <c r="I63" s="25" t="s">
        <v>75</v>
      </c>
      <c r="J63" s="25" t="s">
        <v>74</v>
      </c>
      <c r="K63" s="25">
        <v>31</v>
      </c>
      <c r="L63" s="25" t="s">
        <v>70</v>
      </c>
      <c r="M63" s="25" t="s">
        <v>71</v>
      </c>
      <c r="N63" s="25" t="s">
        <v>70</v>
      </c>
      <c r="O63" s="25">
        <v>31</v>
      </c>
      <c r="P63" s="25" t="s">
        <v>70</v>
      </c>
      <c r="Q63" s="25" t="s">
        <v>70</v>
      </c>
      <c r="R63" s="25" t="s">
        <v>72</v>
      </c>
      <c r="S63" s="25" t="s">
        <v>70</v>
      </c>
      <c r="T63" s="25">
        <v>31</v>
      </c>
      <c r="V63" s="25" t="s">
        <v>70</v>
      </c>
      <c r="X63" s="25" t="s">
        <v>54</v>
      </c>
      <c r="Y63" s="25" t="s">
        <v>186</v>
      </c>
    </row>
    <row r="64" spans="5:25" s="24" customFormat="1" hidden="1">
      <c r="E64" s="24">
        <v>409</v>
      </c>
      <c r="F64" s="25" t="s">
        <v>70</v>
      </c>
      <c r="G64" s="25">
        <v>23</v>
      </c>
      <c r="H64" s="25">
        <v>4</v>
      </c>
      <c r="I64" s="25" t="s">
        <v>75</v>
      </c>
      <c r="J64" s="25" t="s">
        <v>74</v>
      </c>
      <c r="K64" s="25">
        <v>31</v>
      </c>
      <c r="L64" s="25" t="s">
        <v>70</v>
      </c>
      <c r="M64" s="25" t="s">
        <v>71</v>
      </c>
      <c r="N64" s="25" t="s">
        <v>70</v>
      </c>
      <c r="O64" s="25">
        <v>31</v>
      </c>
      <c r="P64" s="25" t="s">
        <v>70</v>
      </c>
      <c r="Q64" s="25" t="s">
        <v>70</v>
      </c>
      <c r="R64" s="25" t="s">
        <v>72</v>
      </c>
      <c r="S64" s="25" t="s">
        <v>70</v>
      </c>
      <c r="T64" s="25">
        <v>31</v>
      </c>
      <c r="V64" s="25" t="s">
        <v>70</v>
      </c>
      <c r="X64" s="25" t="s">
        <v>54</v>
      </c>
      <c r="Y64" s="25" t="s">
        <v>186</v>
      </c>
    </row>
    <row r="65" spans="5:25" s="24" customFormat="1" hidden="1">
      <c r="E65" s="24">
        <v>410</v>
      </c>
      <c r="F65" s="25" t="s">
        <v>70</v>
      </c>
      <c r="G65" s="25">
        <v>23</v>
      </c>
      <c r="H65" s="25">
        <v>4</v>
      </c>
      <c r="I65" s="25" t="s">
        <v>75</v>
      </c>
      <c r="J65" s="25" t="s">
        <v>74</v>
      </c>
      <c r="K65" s="25">
        <v>31</v>
      </c>
      <c r="L65" s="25" t="s">
        <v>70</v>
      </c>
      <c r="M65" s="25" t="s">
        <v>71</v>
      </c>
      <c r="N65" s="25" t="s">
        <v>70</v>
      </c>
      <c r="O65" s="25">
        <v>31</v>
      </c>
      <c r="P65" s="25" t="s">
        <v>70</v>
      </c>
      <c r="Q65" s="25" t="s">
        <v>70</v>
      </c>
      <c r="R65" s="25" t="s">
        <v>72</v>
      </c>
      <c r="S65" s="25" t="s">
        <v>70</v>
      </c>
      <c r="T65" s="25">
        <v>31</v>
      </c>
      <c r="V65" s="25" t="s">
        <v>70</v>
      </c>
      <c r="X65" s="25" t="s">
        <v>54</v>
      </c>
      <c r="Y65" s="25" t="s">
        <v>186</v>
      </c>
    </row>
    <row r="66" spans="5:25" s="24" customFormat="1" hidden="1">
      <c r="E66" s="24">
        <v>411</v>
      </c>
      <c r="F66" s="25" t="s">
        <v>75</v>
      </c>
      <c r="G66" s="25">
        <v>456</v>
      </c>
      <c r="H66" s="25">
        <v>4</v>
      </c>
      <c r="I66" s="25" t="s">
        <v>75</v>
      </c>
      <c r="J66" s="25" t="s">
        <v>74</v>
      </c>
      <c r="K66" s="25">
        <v>41</v>
      </c>
      <c r="L66" s="25" t="s">
        <v>75</v>
      </c>
      <c r="M66" s="25" t="s">
        <v>71</v>
      </c>
      <c r="N66" s="25" t="s">
        <v>75</v>
      </c>
      <c r="O66" s="25">
        <v>41</v>
      </c>
      <c r="P66" s="25" t="s">
        <v>75</v>
      </c>
      <c r="Q66" s="25" t="s">
        <v>75</v>
      </c>
      <c r="R66" s="25" t="s">
        <v>72</v>
      </c>
      <c r="S66" s="25" t="s">
        <v>75</v>
      </c>
      <c r="T66" s="25">
        <v>41</v>
      </c>
      <c r="V66" s="25" t="s">
        <v>70</v>
      </c>
      <c r="X66" s="25" t="s">
        <v>54</v>
      </c>
      <c r="Y66" s="25" t="s">
        <v>186</v>
      </c>
    </row>
    <row r="67" spans="5:25" s="24" customFormat="1" hidden="1">
      <c r="E67" s="24">
        <v>412</v>
      </c>
      <c r="F67" s="25" t="s">
        <v>75</v>
      </c>
      <c r="G67" s="25">
        <v>456</v>
      </c>
      <c r="H67" s="25">
        <v>4</v>
      </c>
      <c r="I67" s="25" t="s">
        <v>75</v>
      </c>
      <c r="J67" s="25" t="s">
        <v>74</v>
      </c>
      <c r="K67" s="25">
        <v>41</v>
      </c>
      <c r="L67" s="25" t="s">
        <v>75</v>
      </c>
      <c r="M67" s="25" t="s">
        <v>71</v>
      </c>
      <c r="N67" s="25" t="s">
        <v>75</v>
      </c>
      <c r="O67" s="25">
        <v>41</v>
      </c>
      <c r="P67" s="25" t="s">
        <v>75</v>
      </c>
      <c r="Q67" s="25" t="s">
        <v>75</v>
      </c>
      <c r="R67" s="25" t="s">
        <v>72</v>
      </c>
      <c r="S67" s="25" t="s">
        <v>75</v>
      </c>
      <c r="T67" s="25">
        <v>41</v>
      </c>
      <c r="V67" s="25" t="s">
        <v>70</v>
      </c>
      <c r="X67" s="25" t="s">
        <v>54</v>
      </c>
      <c r="Y67" s="25" t="s">
        <v>186</v>
      </c>
    </row>
    <row r="68" spans="5:25" s="24" customFormat="1" hidden="1">
      <c r="E68" s="24">
        <v>401</v>
      </c>
      <c r="F68" s="25" t="s">
        <v>75</v>
      </c>
      <c r="G68" s="25">
        <v>456</v>
      </c>
      <c r="H68" s="25">
        <v>4</v>
      </c>
      <c r="I68" s="25" t="s">
        <v>75</v>
      </c>
      <c r="J68" s="25" t="s">
        <v>74</v>
      </c>
      <c r="K68" s="25">
        <v>41</v>
      </c>
      <c r="L68" s="25" t="s">
        <v>75</v>
      </c>
      <c r="M68" s="25" t="s">
        <v>71</v>
      </c>
      <c r="N68" s="25" t="s">
        <v>75</v>
      </c>
      <c r="O68" s="25">
        <v>41</v>
      </c>
      <c r="P68" s="25" t="s">
        <v>75</v>
      </c>
      <c r="Q68" s="25" t="s">
        <v>75</v>
      </c>
      <c r="R68" s="25" t="s">
        <v>72</v>
      </c>
      <c r="S68" s="25" t="s">
        <v>75</v>
      </c>
      <c r="T68" s="25">
        <v>41</v>
      </c>
      <c r="V68" s="25" t="s">
        <v>70</v>
      </c>
      <c r="X68" s="25" t="s">
        <v>54</v>
      </c>
      <c r="Y68" s="25" t="s">
        <v>186</v>
      </c>
    </row>
    <row r="69" spans="5:25" s="24" customFormat="1" hidden="1">
      <c r="E69" s="24">
        <v>402</v>
      </c>
      <c r="F69" s="25" t="s">
        <v>75</v>
      </c>
      <c r="G69" s="25">
        <v>456</v>
      </c>
      <c r="H69" s="25">
        <v>4</v>
      </c>
      <c r="I69" s="25" t="s">
        <v>75</v>
      </c>
      <c r="J69" s="25" t="s">
        <v>74</v>
      </c>
      <c r="K69" s="25">
        <v>41</v>
      </c>
      <c r="L69" s="25" t="s">
        <v>75</v>
      </c>
      <c r="M69" s="25" t="s">
        <v>71</v>
      </c>
      <c r="N69" s="25" t="s">
        <v>75</v>
      </c>
      <c r="O69" s="25">
        <v>41</v>
      </c>
      <c r="P69" s="25" t="s">
        <v>75</v>
      </c>
      <c r="Q69" s="25" t="s">
        <v>75</v>
      </c>
      <c r="R69" s="25" t="s">
        <v>72</v>
      </c>
      <c r="S69" s="25" t="s">
        <v>75</v>
      </c>
      <c r="T69" s="25">
        <v>41</v>
      </c>
      <c r="V69" s="25" t="s">
        <v>70</v>
      </c>
      <c r="X69" s="25" t="s">
        <v>54</v>
      </c>
      <c r="Y69" s="25" t="s">
        <v>186</v>
      </c>
    </row>
    <row r="70" spans="5:25" s="24" customFormat="1" hidden="1">
      <c r="E70" s="24">
        <v>403</v>
      </c>
      <c r="F70" s="25" t="s">
        <v>75</v>
      </c>
      <c r="G70" s="25">
        <v>456</v>
      </c>
      <c r="H70" s="25">
        <v>4</v>
      </c>
      <c r="I70" s="25" t="s">
        <v>75</v>
      </c>
      <c r="J70" s="25" t="s">
        <v>74</v>
      </c>
      <c r="K70" s="25">
        <v>41</v>
      </c>
      <c r="L70" s="25" t="s">
        <v>75</v>
      </c>
      <c r="M70" s="25" t="s">
        <v>71</v>
      </c>
      <c r="N70" s="25" t="s">
        <v>75</v>
      </c>
      <c r="O70" s="25">
        <v>41</v>
      </c>
      <c r="P70" s="25" t="s">
        <v>75</v>
      </c>
      <c r="Q70" s="25" t="s">
        <v>75</v>
      </c>
      <c r="R70" s="25" t="s">
        <v>72</v>
      </c>
      <c r="S70" s="25" t="s">
        <v>75</v>
      </c>
      <c r="T70" s="25">
        <v>41</v>
      </c>
      <c r="V70" s="25" t="s">
        <v>70</v>
      </c>
      <c r="X70" s="25" t="s">
        <v>54</v>
      </c>
      <c r="Y70" s="25" t="s">
        <v>186</v>
      </c>
    </row>
    <row r="71" spans="5:25" s="24" customFormat="1" hidden="1">
      <c r="E71" s="24">
        <v>404</v>
      </c>
      <c r="F71" s="25" t="s">
        <v>75</v>
      </c>
      <c r="G71" s="25">
        <v>456</v>
      </c>
      <c r="H71" s="25">
        <v>4</v>
      </c>
      <c r="I71" s="25" t="s">
        <v>75</v>
      </c>
      <c r="J71" s="25" t="s">
        <v>74</v>
      </c>
      <c r="K71" s="25">
        <v>41</v>
      </c>
      <c r="L71" s="25" t="s">
        <v>75</v>
      </c>
      <c r="M71" s="25" t="s">
        <v>71</v>
      </c>
      <c r="N71" s="25" t="s">
        <v>75</v>
      </c>
      <c r="O71" s="25">
        <v>41</v>
      </c>
      <c r="P71" s="25" t="s">
        <v>75</v>
      </c>
      <c r="Q71" s="25" t="s">
        <v>75</v>
      </c>
      <c r="R71" s="25" t="s">
        <v>72</v>
      </c>
      <c r="S71" s="25" t="s">
        <v>75</v>
      </c>
      <c r="T71" s="25">
        <v>41</v>
      </c>
      <c r="V71" s="25" t="s">
        <v>70</v>
      </c>
      <c r="X71" s="25" t="s">
        <v>54</v>
      </c>
      <c r="Y71" s="25" t="s">
        <v>186</v>
      </c>
    </row>
    <row r="72" spans="5:25" s="24" customFormat="1" hidden="1">
      <c r="E72" s="24">
        <v>405</v>
      </c>
      <c r="F72" s="25" t="s">
        <v>75</v>
      </c>
      <c r="G72" s="25">
        <v>456</v>
      </c>
      <c r="H72" s="25">
        <v>4</v>
      </c>
      <c r="I72" s="25" t="s">
        <v>75</v>
      </c>
      <c r="J72" s="25" t="s">
        <v>74</v>
      </c>
      <c r="K72" s="25">
        <v>41</v>
      </c>
      <c r="L72" s="25" t="s">
        <v>75</v>
      </c>
      <c r="M72" s="25" t="s">
        <v>71</v>
      </c>
      <c r="N72" s="25" t="s">
        <v>75</v>
      </c>
      <c r="O72" s="25">
        <v>41</v>
      </c>
      <c r="P72" s="25" t="s">
        <v>75</v>
      </c>
      <c r="Q72" s="25" t="s">
        <v>75</v>
      </c>
      <c r="R72" s="25" t="s">
        <v>72</v>
      </c>
      <c r="S72" s="25" t="s">
        <v>75</v>
      </c>
      <c r="T72" s="25">
        <v>41</v>
      </c>
      <c r="V72" s="25" t="s">
        <v>70</v>
      </c>
      <c r="X72" s="25" t="s">
        <v>54</v>
      </c>
      <c r="Y72" s="25" t="s">
        <v>186</v>
      </c>
    </row>
    <row r="73" spans="5:25" s="24" customFormat="1" hidden="1">
      <c r="E73" s="24">
        <v>406</v>
      </c>
      <c r="F73" s="25" t="s">
        <v>75</v>
      </c>
      <c r="G73" s="25">
        <v>456</v>
      </c>
      <c r="H73" s="25">
        <v>4</v>
      </c>
      <c r="I73" s="25" t="s">
        <v>75</v>
      </c>
      <c r="J73" s="25" t="s">
        <v>74</v>
      </c>
      <c r="K73" s="25">
        <v>41</v>
      </c>
      <c r="L73" s="25" t="s">
        <v>75</v>
      </c>
      <c r="M73" s="25" t="s">
        <v>71</v>
      </c>
      <c r="N73" s="25" t="s">
        <v>75</v>
      </c>
      <c r="O73" s="25">
        <v>41</v>
      </c>
      <c r="P73" s="25" t="s">
        <v>75</v>
      </c>
      <c r="Q73" s="25" t="s">
        <v>75</v>
      </c>
      <c r="R73" s="25" t="s">
        <v>72</v>
      </c>
      <c r="S73" s="25" t="s">
        <v>75</v>
      </c>
      <c r="T73" s="25">
        <v>41</v>
      </c>
      <c r="V73" s="25" t="s">
        <v>70</v>
      </c>
      <c r="X73" s="25" t="s">
        <v>54</v>
      </c>
      <c r="Y73" s="25" t="s">
        <v>186</v>
      </c>
    </row>
    <row r="74" spans="5:25" s="24" customFormat="1" hidden="1">
      <c r="E74" s="24">
        <v>407</v>
      </c>
      <c r="F74" s="25" t="s">
        <v>75</v>
      </c>
      <c r="G74" s="25">
        <v>456</v>
      </c>
      <c r="H74" s="25">
        <v>4</v>
      </c>
      <c r="I74" s="25" t="s">
        <v>75</v>
      </c>
      <c r="J74" s="25" t="s">
        <v>74</v>
      </c>
      <c r="K74" s="25">
        <v>41</v>
      </c>
      <c r="L74" s="25" t="s">
        <v>75</v>
      </c>
      <c r="M74" s="25" t="s">
        <v>71</v>
      </c>
      <c r="N74" s="25" t="s">
        <v>75</v>
      </c>
      <c r="O74" s="25">
        <v>41</v>
      </c>
      <c r="P74" s="25" t="s">
        <v>75</v>
      </c>
      <c r="Q74" s="25" t="s">
        <v>75</v>
      </c>
      <c r="R74" s="25" t="s">
        <v>72</v>
      </c>
      <c r="S74" s="25" t="s">
        <v>75</v>
      </c>
      <c r="T74" s="25">
        <v>41</v>
      </c>
      <c r="V74" s="25" t="s">
        <v>70</v>
      </c>
      <c r="X74" s="25" t="s">
        <v>54</v>
      </c>
      <c r="Y74" s="25" t="s">
        <v>186</v>
      </c>
    </row>
    <row r="75" spans="5:25" s="24" customFormat="1" hidden="1">
      <c r="E75" s="24">
        <v>508</v>
      </c>
      <c r="F75" s="25" t="s">
        <v>75</v>
      </c>
      <c r="G75" s="25">
        <v>456</v>
      </c>
      <c r="H75" s="25">
        <v>5</v>
      </c>
      <c r="I75" s="25" t="s">
        <v>77</v>
      </c>
      <c r="J75" s="25" t="s">
        <v>74</v>
      </c>
      <c r="K75" s="25">
        <v>41</v>
      </c>
      <c r="L75" s="25" t="s">
        <v>75</v>
      </c>
      <c r="M75" s="25" t="s">
        <v>71</v>
      </c>
      <c r="N75" s="25" t="s">
        <v>75</v>
      </c>
      <c r="O75" s="25">
        <v>41</v>
      </c>
      <c r="P75" s="25" t="s">
        <v>75</v>
      </c>
      <c r="Q75" s="25" t="s">
        <v>75</v>
      </c>
      <c r="R75" s="25" t="s">
        <v>72</v>
      </c>
      <c r="S75" s="25" t="s">
        <v>75</v>
      </c>
      <c r="T75" s="25">
        <v>41</v>
      </c>
      <c r="V75" s="25" t="s">
        <v>70</v>
      </c>
      <c r="X75" s="25" t="s">
        <v>56</v>
      </c>
      <c r="Y75" s="25" t="s">
        <v>187</v>
      </c>
    </row>
    <row r="76" spans="5:25" s="24" customFormat="1" hidden="1">
      <c r="E76" s="24">
        <v>509</v>
      </c>
      <c r="F76" s="25" t="s">
        <v>75</v>
      </c>
      <c r="G76" s="25">
        <v>456</v>
      </c>
      <c r="H76" s="25">
        <v>5</v>
      </c>
      <c r="I76" s="25" t="s">
        <v>77</v>
      </c>
      <c r="J76" s="25" t="s">
        <v>74</v>
      </c>
      <c r="K76" s="25">
        <v>41</v>
      </c>
      <c r="L76" s="25" t="s">
        <v>75</v>
      </c>
      <c r="M76" s="25" t="s">
        <v>71</v>
      </c>
      <c r="N76" s="25" t="s">
        <v>75</v>
      </c>
      <c r="O76" s="25">
        <v>41</v>
      </c>
      <c r="P76" s="25" t="s">
        <v>75</v>
      </c>
      <c r="Q76" s="25" t="s">
        <v>75</v>
      </c>
      <c r="R76" s="25" t="s">
        <v>72</v>
      </c>
      <c r="S76" s="25" t="s">
        <v>75</v>
      </c>
      <c r="T76" s="25">
        <v>41</v>
      </c>
      <c r="V76" s="25" t="s">
        <v>70</v>
      </c>
      <c r="X76" s="25" t="s">
        <v>56</v>
      </c>
      <c r="Y76" s="25" t="s">
        <v>187</v>
      </c>
    </row>
    <row r="77" spans="5:25" s="24" customFormat="1" hidden="1">
      <c r="E77" s="24">
        <v>510</v>
      </c>
      <c r="F77" s="25" t="s">
        <v>75</v>
      </c>
      <c r="G77" s="25">
        <v>456</v>
      </c>
      <c r="H77" s="25">
        <v>5</v>
      </c>
      <c r="I77" s="25" t="s">
        <v>77</v>
      </c>
      <c r="J77" s="25" t="s">
        <v>74</v>
      </c>
      <c r="K77" s="25">
        <v>41</v>
      </c>
      <c r="L77" s="25" t="s">
        <v>75</v>
      </c>
      <c r="M77" s="25" t="s">
        <v>71</v>
      </c>
      <c r="N77" s="25" t="s">
        <v>75</v>
      </c>
      <c r="O77" s="25">
        <v>41</v>
      </c>
      <c r="P77" s="25" t="s">
        <v>75</v>
      </c>
      <c r="Q77" s="25" t="s">
        <v>75</v>
      </c>
      <c r="R77" s="25" t="s">
        <v>72</v>
      </c>
      <c r="S77" s="25" t="s">
        <v>75</v>
      </c>
      <c r="T77" s="25">
        <v>41</v>
      </c>
      <c r="V77" s="25" t="s">
        <v>70</v>
      </c>
      <c r="X77" s="25" t="s">
        <v>56</v>
      </c>
      <c r="Y77" s="25" t="s">
        <v>187</v>
      </c>
    </row>
    <row r="78" spans="5:25" s="24" customFormat="1" hidden="1">
      <c r="E78" s="24">
        <v>511</v>
      </c>
      <c r="F78" s="25" t="s">
        <v>77</v>
      </c>
      <c r="G78" s="25">
        <v>456</v>
      </c>
      <c r="H78" s="25">
        <v>5</v>
      </c>
      <c r="I78" s="25" t="s">
        <v>77</v>
      </c>
      <c r="J78" s="25" t="s">
        <v>74</v>
      </c>
      <c r="K78" s="25">
        <v>51</v>
      </c>
      <c r="L78" s="25" t="s">
        <v>77</v>
      </c>
      <c r="M78" s="25" t="s">
        <v>78</v>
      </c>
      <c r="N78" s="25" t="s">
        <v>77</v>
      </c>
      <c r="O78" s="25">
        <v>51</v>
      </c>
      <c r="P78" s="25" t="s">
        <v>77</v>
      </c>
      <c r="Q78" s="25" t="s">
        <v>77</v>
      </c>
      <c r="R78" s="25" t="s">
        <v>72</v>
      </c>
      <c r="S78" s="25" t="s">
        <v>77</v>
      </c>
      <c r="T78" s="25">
        <v>51</v>
      </c>
      <c r="V78" s="25" t="s">
        <v>70</v>
      </c>
      <c r="X78" s="25" t="s">
        <v>56</v>
      </c>
      <c r="Y78" s="25" t="s">
        <v>187</v>
      </c>
    </row>
    <row r="79" spans="5:25" s="24" customFormat="1" hidden="1">
      <c r="E79" s="24">
        <v>512</v>
      </c>
      <c r="F79" s="25" t="s">
        <v>77</v>
      </c>
      <c r="G79" s="25">
        <v>456</v>
      </c>
      <c r="H79" s="25">
        <v>5</v>
      </c>
      <c r="I79" s="25" t="s">
        <v>77</v>
      </c>
      <c r="J79" s="25" t="s">
        <v>74</v>
      </c>
      <c r="K79" s="25">
        <v>51</v>
      </c>
      <c r="L79" s="25" t="s">
        <v>77</v>
      </c>
      <c r="M79" s="25" t="s">
        <v>78</v>
      </c>
      <c r="N79" s="25" t="s">
        <v>77</v>
      </c>
      <c r="O79" s="25">
        <v>51</v>
      </c>
      <c r="P79" s="25" t="s">
        <v>77</v>
      </c>
      <c r="Q79" s="25" t="s">
        <v>77</v>
      </c>
      <c r="R79" s="25" t="s">
        <v>72</v>
      </c>
      <c r="S79" s="25" t="s">
        <v>77</v>
      </c>
      <c r="T79" s="25">
        <v>51</v>
      </c>
      <c r="V79" s="25" t="s">
        <v>70</v>
      </c>
      <c r="X79" s="25" t="s">
        <v>56</v>
      </c>
      <c r="Y79" s="25" t="s">
        <v>187</v>
      </c>
    </row>
    <row r="80" spans="5:25" s="24" customFormat="1" hidden="1">
      <c r="E80" s="24">
        <v>501</v>
      </c>
      <c r="F80" s="25" t="s">
        <v>77</v>
      </c>
      <c r="G80" s="25">
        <v>456</v>
      </c>
      <c r="H80" s="25">
        <v>5</v>
      </c>
      <c r="I80" s="25" t="s">
        <v>77</v>
      </c>
      <c r="J80" s="25" t="s">
        <v>74</v>
      </c>
      <c r="K80" s="25">
        <v>51</v>
      </c>
      <c r="L80" s="25" t="s">
        <v>77</v>
      </c>
      <c r="M80" s="25" t="s">
        <v>78</v>
      </c>
      <c r="N80" s="25" t="s">
        <v>77</v>
      </c>
      <c r="O80" s="25">
        <v>51</v>
      </c>
      <c r="P80" s="25" t="s">
        <v>77</v>
      </c>
      <c r="Q80" s="25" t="s">
        <v>77</v>
      </c>
      <c r="R80" s="25" t="s">
        <v>72</v>
      </c>
      <c r="S80" s="25" t="s">
        <v>77</v>
      </c>
      <c r="T80" s="25">
        <v>51</v>
      </c>
      <c r="V80" s="25" t="s">
        <v>70</v>
      </c>
      <c r="X80" s="25" t="s">
        <v>56</v>
      </c>
      <c r="Y80" s="25" t="s">
        <v>187</v>
      </c>
    </row>
    <row r="81" spans="5:25" s="24" customFormat="1" hidden="1">
      <c r="E81" s="24">
        <v>502</v>
      </c>
      <c r="F81" s="25" t="s">
        <v>77</v>
      </c>
      <c r="G81" s="25">
        <v>456</v>
      </c>
      <c r="H81" s="25">
        <v>5</v>
      </c>
      <c r="I81" s="25" t="s">
        <v>77</v>
      </c>
      <c r="J81" s="25" t="s">
        <v>74</v>
      </c>
      <c r="K81" s="25">
        <v>51</v>
      </c>
      <c r="L81" s="25" t="s">
        <v>77</v>
      </c>
      <c r="M81" s="25" t="s">
        <v>78</v>
      </c>
      <c r="N81" s="25" t="s">
        <v>77</v>
      </c>
      <c r="O81" s="25">
        <v>51</v>
      </c>
      <c r="P81" s="25" t="s">
        <v>77</v>
      </c>
      <c r="Q81" s="25" t="s">
        <v>77</v>
      </c>
      <c r="R81" s="25" t="s">
        <v>72</v>
      </c>
      <c r="S81" s="25" t="s">
        <v>77</v>
      </c>
      <c r="T81" s="25">
        <v>51</v>
      </c>
      <c r="V81" s="25" t="s">
        <v>70</v>
      </c>
      <c r="X81" s="25" t="s">
        <v>56</v>
      </c>
      <c r="Y81" s="25" t="s">
        <v>187</v>
      </c>
    </row>
    <row r="82" spans="5:25" s="24" customFormat="1" hidden="1">
      <c r="E82" s="24">
        <v>503</v>
      </c>
      <c r="F82" s="25" t="s">
        <v>77</v>
      </c>
      <c r="G82" s="25">
        <v>456</v>
      </c>
      <c r="H82" s="25">
        <v>5</v>
      </c>
      <c r="I82" s="25" t="s">
        <v>77</v>
      </c>
      <c r="J82" s="25" t="s">
        <v>74</v>
      </c>
      <c r="K82" s="25">
        <v>51</v>
      </c>
      <c r="L82" s="25" t="s">
        <v>77</v>
      </c>
      <c r="M82" s="25" t="s">
        <v>78</v>
      </c>
      <c r="N82" s="25" t="s">
        <v>77</v>
      </c>
      <c r="O82" s="25">
        <v>51</v>
      </c>
      <c r="P82" s="25" t="s">
        <v>77</v>
      </c>
      <c r="Q82" s="25" t="s">
        <v>77</v>
      </c>
      <c r="R82" s="25" t="s">
        <v>72</v>
      </c>
      <c r="S82" s="25" t="s">
        <v>77</v>
      </c>
      <c r="T82" s="25">
        <v>51</v>
      </c>
      <c r="V82" s="25" t="s">
        <v>70</v>
      </c>
      <c r="X82" s="25" t="s">
        <v>56</v>
      </c>
      <c r="Y82" s="25" t="s">
        <v>187</v>
      </c>
    </row>
    <row r="83" spans="5:25" s="24" customFormat="1" hidden="1">
      <c r="E83" s="24">
        <v>504</v>
      </c>
      <c r="F83" s="25" t="s">
        <v>77</v>
      </c>
      <c r="G83" s="25">
        <v>456</v>
      </c>
      <c r="H83" s="25">
        <v>5</v>
      </c>
      <c r="I83" s="25" t="s">
        <v>77</v>
      </c>
      <c r="J83" s="25" t="s">
        <v>74</v>
      </c>
      <c r="K83" s="25">
        <v>51</v>
      </c>
      <c r="L83" s="25" t="s">
        <v>77</v>
      </c>
      <c r="M83" s="25" t="s">
        <v>78</v>
      </c>
      <c r="N83" s="25" t="s">
        <v>77</v>
      </c>
      <c r="O83" s="25">
        <v>51</v>
      </c>
      <c r="P83" s="25" t="s">
        <v>77</v>
      </c>
      <c r="Q83" s="25" t="s">
        <v>77</v>
      </c>
      <c r="R83" s="25" t="s">
        <v>72</v>
      </c>
      <c r="S83" s="25" t="s">
        <v>77</v>
      </c>
      <c r="T83" s="25">
        <v>51</v>
      </c>
      <c r="V83" s="25" t="s">
        <v>70</v>
      </c>
      <c r="X83" s="25" t="s">
        <v>56</v>
      </c>
      <c r="Y83" s="25" t="s">
        <v>187</v>
      </c>
    </row>
    <row r="84" spans="5:25" s="24" customFormat="1" hidden="1">
      <c r="E84" s="24">
        <v>505</v>
      </c>
      <c r="F84" s="25" t="s">
        <v>77</v>
      </c>
      <c r="G84" s="25">
        <v>456</v>
      </c>
      <c r="H84" s="25">
        <v>5</v>
      </c>
      <c r="I84" s="25" t="s">
        <v>77</v>
      </c>
      <c r="J84" s="25" t="s">
        <v>74</v>
      </c>
      <c r="K84" s="25">
        <v>51</v>
      </c>
      <c r="L84" s="25" t="s">
        <v>77</v>
      </c>
      <c r="M84" s="25" t="s">
        <v>78</v>
      </c>
      <c r="N84" s="25" t="s">
        <v>77</v>
      </c>
      <c r="O84" s="25">
        <v>51</v>
      </c>
      <c r="P84" s="25" t="s">
        <v>77</v>
      </c>
      <c r="Q84" s="25" t="s">
        <v>77</v>
      </c>
      <c r="R84" s="25" t="s">
        <v>72</v>
      </c>
      <c r="S84" s="25" t="s">
        <v>77</v>
      </c>
      <c r="T84" s="25">
        <v>51</v>
      </c>
      <c r="V84" s="25" t="s">
        <v>70</v>
      </c>
      <c r="X84" s="25" t="s">
        <v>56</v>
      </c>
      <c r="Y84" s="25" t="s">
        <v>187</v>
      </c>
    </row>
    <row r="85" spans="5:25" s="24" customFormat="1" hidden="1">
      <c r="E85" s="24">
        <v>506</v>
      </c>
      <c r="F85" s="25" t="s">
        <v>77</v>
      </c>
      <c r="G85" s="25">
        <v>456</v>
      </c>
      <c r="H85" s="25">
        <v>5</v>
      </c>
      <c r="I85" s="25" t="s">
        <v>77</v>
      </c>
      <c r="J85" s="25" t="s">
        <v>74</v>
      </c>
      <c r="K85" s="25">
        <v>51</v>
      </c>
      <c r="L85" s="25" t="s">
        <v>77</v>
      </c>
      <c r="M85" s="25" t="s">
        <v>78</v>
      </c>
      <c r="N85" s="25" t="s">
        <v>77</v>
      </c>
      <c r="O85" s="25">
        <v>51</v>
      </c>
      <c r="P85" s="25" t="s">
        <v>77</v>
      </c>
      <c r="Q85" s="25" t="s">
        <v>77</v>
      </c>
      <c r="R85" s="25" t="s">
        <v>72</v>
      </c>
      <c r="S85" s="25" t="s">
        <v>77</v>
      </c>
      <c r="T85" s="25">
        <v>51</v>
      </c>
      <c r="V85" s="25" t="s">
        <v>70</v>
      </c>
      <c r="X85" s="25" t="s">
        <v>56</v>
      </c>
      <c r="Y85" s="25" t="s">
        <v>187</v>
      </c>
    </row>
    <row r="86" spans="5:25" s="24" customFormat="1" hidden="1">
      <c r="E86" s="24">
        <v>507</v>
      </c>
      <c r="F86" s="25" t="s">
        <v>77</v>
      </c>
      <c r="G86" s="25">
        <v>456</v>
      </c>
      <c r="H86" s="25">
        <v>5</v>
      </c>
      <c r="I86" s="25" t="s">
        <v>77</v>
      </c>
      <c r="J86" s="25" t="s">
        <v>74</v>
      </c>
      <c r="K86" s="25">
        <v>51</v>
      </c>
      <c r="L86" s="25" t="s">
        <v>77</v>
      </c>
      <c r="M86" s="25" t="s">
        <v>78</v>
      </c>
      <c r="N86" s="25" t="s">
        <v>77</v>
      </c>
      <c r="O86" s="25">
        <v>51</v>
      </c>
      <c r="P86" s="25" t="s">
        <v>77</v>
      </c>
      <c r="Q86" s="25" t="s">
        <v>77</v>
      </c>
      <c r="R86" s="25" t="s">
        <v>72</v>
      </c>
      <c r="S86" s="25" t="s">
        <v>77</v>
      </c>
      <c r="T86" s="25">
        <v>51</v>
      </c>
      <c r="V86" s="25" t="s">
        <v>70</v>
      </c>
      <c r="X86" s="25" t="s">
        <v>56</v>
      </c>
      <c r="Y86" s="25" t="s">
        <v>187</v>
      </c>
    </row>
    <row r="87" spans="5:25" s="24" customFormat="1" hidden="1">
      <c r="E87" s="24">
        <v>608</v>
      </c>
      <c r="F87" s="25" t="s">
        <v>77</v>
      </c>
      <c r="G87" s="25">
        <v>456</v>
      </c>
      <c r="H87" s="25">
        <v>6</v>
      </c>
      <c r="I87" s="25" t="s">
        <v>80</v>
      </c>
      <c r="J87" s="25" t="s">
        <v>74</v>
      </c>
      <c r="K87" s="25">
        <v>51</v>
      </c>
      <c r="L87" s="25" t="s">
        <v>77</v>
      </c>
      <c r="M87" s="25" t="s">
        <v>78</v>
      </c>
      <c r="N87" s="25" t="s">
        <v>77</v>
      </c>
      <c r="O87" s="25">
        <v>51</v>
      </c>
      <c r="P87" s="25" t="s">
        <v>77</v>
      </c>
      <c r="Q87" s="25" t="s">
        <v>77</v>
      </c>
      <c r="R87" s="25" t="s">
        <v>72</v>
      </c>
      <c r="S87" s="25" t="s">
        <v>77</v>
      </c>
      <c r="T87" s="25">
        <v>51</v>
      </c>
      <c r="V87" s="25" t="s">
        <v>70</v>
      </c>
      <c r="X87" s="25" t="s">
        <v>57</v>
      </c>
      <c r="Y87" s="25" t="s">
        <v>187</v>
      </c>
    </row>
    <row r="88" spans="5:25" s="24" customFormat="1" hidden="1">
      <c r="E88" s="24">
        <v>609</v>
      </c>
      <c r="F88" s="25" t="s">
        <v>77</v>
      </c>
      <c r="G88" s="25">
        <v>456</v>
      </c>
      <c r="H88" s="25">
        <v>6</v>
      </c>
      <c r="I88" s="25" t="s">
        <v>80</v>
      </c>
      <c r="J88" s="25" t="s">
        <v>74</v>
      </c>
      <c r="K88" s="25">
        <v>51</v>
      </c>
      <c r="L88" s="25" t="s">
        <v>77</v>
      </c>
      <c r="M88" s="25" t="s">
        <v>78</v>
      </c>
      <c r="N88" s="25" t="s">
        <v>77</v>
      </c>
      <c r="O88" s="25">
        <v>51</v>
      </c>
      <c r="P88" s="25" t="s">
        <v>77</v>
      </c>
      <c r="Q88" s="25" t="s">
        <v>77</v>
      </c>
      <c r="R88" s="25" t="s">
        <v>72</v>
      </c>
      <c r="S88" s="25" t="s">
        <v>77</v>
      </c>
      <c r="T88" s="25">
        <v>51</v>
      </c>
      <c r="V88" s="25" t="s">
        <v>70</v>
      </c>
      <c r="X88" s="25" t="s">
        <v>57</v>
      </c>
      <c r="Y88" s="25" t="s">
        <v>187</v>
      </c>
    </row>
    <row r="89" spans="5:25" s="24" customFormat="1" hidden="1">
      <c r="E89" s="24">
        <v>610</v>
      </c>
      <c r="F89" s="25" t="s">
        <v>77</v>
      </c>
      <c r="G89" s="25">
        <v>456</v>
      </c>
      <c r="H89" s="25">
        <v>6</v>
      </c>
      <c r="I89" s="25" t="s">
        <v>80</v>
      </c>
      <c r="J89" s="25" t="s">
        <v>74</v>
      </c>
      <c r="K89" s="25">
        <v>51</v>
      </c>
      <c r="L89" s="25" t="s">
        <v>77</v>
      </c>
      <c r="M89" s="25" t="s">
        <v>78</v>
      </c>
      <c r="N89" s="25" t="s">
        <v>77</v>
      </c>
      <c r="O89" s="25">
        <v>51</v>
      </c>
      <c r="P89" s="25" t="s">
        <v>77</v>
      </c>
      <c r="Q89" s="25" t="s">
        <v>77</v>
      </c>
      <c r="R89" s="25" t="s">
        <v>72</v>
      </c>
      <c r="S89" s="25" t="s">
        <v>77</v>
      </c>
      <c r="T89" s="25">
        <v>51</v>
      </c>
      <c r="V89" s="25" t="s">
        <v>70</v>
      </c>
      <c r="X89" s="25" t="s">
        <v>57</v>
      </c>
      <c r="Y89" s="25" t="s">
        <v>187</v>
      </c>
    </row>
    <row r="90" spans="5:25" s="24" customFormat="1" hidden="1">
      <c r="E90" s="24">
        <v>611</v>
      </c>
      <c r="F90" s="25" t="s">
        <v>80</v>
      </c>
      <c r="G90" s="25">
        <v>456</v>
      </c>
      <c r="H90" s="25">
        <v>6</v>
      </c>
      <c r="I90" s="25" t="s">
        <v>80</v>
      </c>
      <c r="J90" s="25" t="s">
        <v>74</v>
      </c>
      <c r="K90" s="25">
        <v>61</v>
      </c>
      <c r="L90" s="25" t="s">
        <v>80</v>
      </c>
      <c r="M90" s="25" t="s">
        <v>78</v>
      </c>
      <c r="N90" s="25" t="s">
        <v>80</v>
      </c>
      <c r="O90" s="25">
        <v>61</v>
      </c>
      <c r="P90" s="25" t="s">
        <v>80</v>
      </c>
      <c r="Q90" s="25" t="s">
        <v>80</v>
      </c>
      <c r="R90" s="25" t="s">
        <v>72</v>
      </c>
      <c r="S90" s="25" t="s">
        <v>80</v>
      </c>
      <c r="T90" s="25">
        <v>61</v>
      </c>
      <c r="V90" s="25" t="s">
        <v>70</v>
      </c>
      <c r="X90" s="25" t="s">
        <v>57</v>
      </c>
      <c r="Y90" s="25" t="s">
        <v>187</v>
      </c>
    </row>
    <row r="91" spans="5:25" s="24" customFormat="1" hidden="1">
      <c r="E91" s="24">
        <v>612</v>
      </c>
      <c r="F91" s="25" t="s">
        <v>80</v>
      </c>
      <c r="G91" s="25">
        <v>456</v>
      </c>
      <c r="H91" s="25">
        <v>6</v>
      </c>
      <c r="I91" s="25" t="s">
        <v>80</v>
      </c>
      <c r="J91" s="25" t="s">
        <v>74</v>
      </c>
      <c r="K91" s="25">
        <v>61</v>
      </c>
      <c r="L91" s="25" t="s">
        <v>80</v>
      </c>
      <c r="M91" s="25" t="s">
        <v>78</v>
      </c>
      <c r="N91" s="25" t="s">
        <v>80</v>
      </c>
      <c r="O91" s="25">
        <v>61</v>
      </c>
      <c r="P91" s="25" t="s">
        <v>80</v>
      </c>
      <c r="Q91" s="25" t="s">
        <v>80</v>
      </c>
      <c r="R91" s="25" t="s">
        <v>72</v>
      </c>
      <c r="S91" s="25" t="s">
        <v>80</v>
      </c>
      <c r="T91" s="25">
        <v>61</v>
      </c>
      <c r="V91" s="25" t="s">
        <v>70</v>
      </c>
      <c r="X91" s="25" t="s">
        <v>57</v>
      </c>
      <c r="Y91" s="25" t="s">
        <v>187</v>
      </c>
    </row>
    <row r="92" spans="5:25" s="24" customFormat="1" hidden="1">
      <c r="E92" s="24">
        <v>601</v>
      </c>
      <c r="F92" s="25" t="s">
        <v>80</v>
      </c>
      <c r="G92" s="25">
        <v>456</v>
      </c>
      <c r="H92" s="25">
        <v>6</v>
      </c>
      <c r="I92" s="25" t="s">
        <v>80</v>
      </c>
      <c r="J92" s="25" t="s">
        <v>74</v>
      </c>
      <c r="K92" s="25">
        <v>61</v>
      </c>
      <c r="L92" s="25" t="s">
        <v>80</v>
      </c>
      <c r="M92" s="25" t="s">
        <v>78</v>
      </c>
      <c r="N92" s="25" t="s">
        <v>80</v>
      </c>
      <c r="O92" s="25">
        <v>61</v>
      </c>
      <c r="P92" s="25" t="s">
        <v>80</v>
      </c>
      <c r="Q92" s="25" t="s">
        <v>80</v>
      </c>
      <c r="R92" s="25" t="s">
        <v>72</v>
      </c>
      <c r="S92" s="25" t="s">
        <v>80</v>
      </c>
      <c r="T92" s="25">
        <v>61</v>
      </c>
      <c r="V92" s="25" t="s">
        <v>70</v>
      </c>
      <c r="X92" s="25" t="s">
        <v>57</v>
      </c>
      <c r="Y92" s="25" t="s">
        <v>187</v>
      </c>
    </row>
    <row r="93" spans="5:25" s="24" customFormat="1" hidden="1">
      <c r="E93" s="24">
        <v>602</v>
      </c>
      <c r="F93" s="25" t="s">
        <v>80</v>
      </c>
      <c r="G93" s="25">
        <v>456</v>
      </c>
      <c r="H93" s="25">
        <v>6</v>
      </c>
      <c r="I93" s="25" t="s">
        <v>80</v>
      </c>
      <c r="J93" s="25" t="s">
        <v>74</v>
      </c>
      <c r="K93" s="25">
        <v>61</v>
      </c>
      <c r="L93" s="25" t="s">
        <v>80</v>
      </c>
      <c r="M93" s="25" t="s">
        <v>78</v>
      </c>
      <c r="N93" s="25" t="s">
        <v>80</v>
      </c>
      <c r="O93" s="25">
        <v>61</v>
      </c>
      <c r="P93" s="25" t="s">
        <v>80</v>
      </c>
      <c r="Q93" s="25" t="s">
        <v>80</v>
      </c>
      <c r="R93" s="25" t="s">
        <v>72</v>
      </c>
      <c r="S93" s="25" t="s">
        <v>80</v>
      </c>
      <c r="T93" s="25">
        <v>61</v>
      </c>
      <c r="V93" s="25" t="s">
        <v>70</v>
      </c>
      <c r="X93" s="25" t="s">
        <v>57</v>
      </c>
      <c r="Y93" s="25" t="s">
        <v>187</v>
      </c>
    </row>
    <row r="94" spans="5:25" s="24" customFormat="1" hidden="1">
      <c r="E94" s="24">
        <v>603</v>
      </c>
      <c r="F94" s="25" t="s">
        <v>80</v>
      </c>
      <c r="G94" s="25">
        <v>456</v>
      </c>
      <c r="H94" s="25">
        <v>6</v>
      </c>
      <c r="I94" s="25" t="s">
        <v>80</v>
      </c>
      <c r="J94" s="25" t="s">
        <v>74</v>
      </c>
      <c r="K94" s="25">
        <v>61</v>
      </c>
      <c r="L94" s="25" t="s">
        <v>80</v>
      </c>
      <c r="M94" s="25" t="s">
        <v>78</v>
      </c>
      <c r="N94" s="25" t="s">
        <v>80</v>
      </c>
      <c r="O94" s="25">
        <v>61</v>
      </c>
      <c r="P94" s="25" t="s">
        <v>80</v>
      </c>
      <c r="Q94" s="25" t="s">
        <v>80</v>
      </c>
      <c r="R94" s="25" t="s">
        <v>72</v>
      </c>
      <c r="S94" s="25" t="s">
        <v>80</v>
      </c>
      <c r="T94" s="25">
        <v>61</v>
      </c>
      <c r="V94" s="25" t="s">
        <v>70</v>
      </c>
      <c r="X94" s="25" t="s">
        <v>57</v>
      </c>
      <c r="Y94" s="25" t="s">
        <v>187</v>
      </c>
    </row>
    <row r="95" spans="5:25" s="24" customFormat="1" hidden="1">
      <c r="E95" s="24">
        <v>604</v>
      </c>
      <c r="F95" s="25" t="s">
        <v>80</v>
      </c>
      <c r="G95" s="25">
        <v>456</v>
      </c>
      <c r="H95" s="25">
        <v>6</v>
      </c>
      <c r="I95" s="25" t="s">
        <v>80</v>
      </c>
      <c r="J95" s="25" t="s">
        <v>74</v>
      </c>
      <c r="K95" s="25">
        <v>61</v>
      </c>
      <c r="L95" s="25" t="s">
        <v>80</v>
      </c>
      <c r="M95" s="25" t="s">
        <v>78</v>
      </c>
      <c r="N95" s="25" t="s">
        <v>80</v>
      </c>
      <c r="O95" s="25">
        <v>61</v>
      </c>
      <c r="P95" s="25" t="s">
        <v>80</v>
      </c>
      <c r="Q95" s="25" t="s">
        <v>80</v>
      </c>
      <c r="R95" s="25" t="s">
        <v>72</v>
      </c>
      <c r="S95" s="25" t="s">
        <v>80</v>
      </c>
      <c r="T95" s="25">
        <v>61</v>
      </c>
      <c r="V95" s="25" t="s">
        <v>70</v>
      </c>
      <c r="X95" s="25" t="s">
        <v>57</v>
      </c>
      <c r="Y95" s="25" t="s">
        <v>187</v>
      </c>
    </row>
    <row r="96" spans="5:25" s="24" customFormat="1" hidden="1">
      <c r="E96" s="24">
        <v>605</v>
      </c>
      <c r="F96" s="25" t="s">
        <v>80</v>
      </c>
      <c r="G96" s="25">
        <v>456</v>
      </c>
      <c r="H96" s="25">
        <v>6</v>
      </c>
      <c r="I96" s="25" t="s">
        <v>80</v>
      </c>
      <c r="J96" s="25" t="s">
        <v>74</v>
      </c>
      <c r="K96" s="25">
        <v>61</v>
      </c>
      <c r="L96" s="25" t="s">
        <v>80</v>
      </c>
      <c r="M96" s="25" t="s">
        <v>78</v>
      </c>
      <c r="N96" s="25" t="s">
        <v>80</v>
      </c>
      <c r="O96" s="25">
        <v>61</v>
      </c>
      <c r="P96" s="25" t="s">
        <v>80</v>
      </c>
      <c r="Q96" s="25" t="s">
        <v>80</v>
      </c>
      <c r="R96" s="25" t="s">
        <v>72</v>
      </c>
      <c r="S96" s="25" t="s">
        <v>80</v>
      </c>
      <c r="T96" s="25">
        <v>61</v>
      </c>
      <c r="V96" s="25" t="s">
        <v>70</v>
      </c>
      <c r="X96" s="25" t="s">
        <v>57</v>
      </c>
      <c r="Y96" s="25" t="s">
        <v>187</v>
      </c>
    </row>
    <row r="97" spans="5:25" s="24" customFormat="1" hidden="1">
      <c r="E97" s="24">
        <v>606</v>
      </c>
      <c r="F97" s="25" t="s">
        <v>80</v>
      </c>
      <c r="G97" s="25">
        <v>456</v>
      </c>
      <c r="H97" s="25">
        <v>6</v>
      </c>
      <c r="I97" s="25" t="s">
        <v>80</v>
      </c>
      <c r="J97" s="25" t="s">
        <v>74</v>
      </c>
      <c r="K97" s="25">
        <v>61</v>
      </c>
      <c r="L97" s="25" t="s">
        <v>80</v>
      </c>
      <c r="M97" s="25" t="s">
        <v>78</v>
      </c>
      <c r="N97" s="25" t="s">
        <v>80</v>
      </c>
      <c r="O97" s="25">
        <v>61</v>
      </c>
      <c r="P97" s="25" t="s">
        <v>80</v>
      </c>
      <c r="Q97" s="25" t="s">
        <v>80</v>
      </c>
      <c r="R97" s="25" t="s">
        <v>72</v>
      </c>
      <c r="S97" s="25" t="s">
        <v>80</v>
      </c>
      <c r="T97" s="25">
        <v>61</v>
      </c>
      <c r="V97" s="25" t="s">
        <v>70</v>
      </c>
      <c r="X97" s="25" t="s">
        <v>57</v>
      </c>
      <c r="Y97" s="25" t="s">
        <v>187</v>
      </c>
    </row>
    <row r="98" spans="5:25" s="24" customFormat="1" hidden="1">
      <c r="E98" s="24">
        <v>607</v>
      </c>
      <c r="F98" s="25" t="s">
        <v>80</v>
      </c>
      <c r="G98" s="25">
        <v>456</v>
      </c>
      <c r="H98" s="25">
        <v>6</v>
      </c>
      <c r="I98" s="25" t="s">
        <v>80</v>
      </c>
      <c r="J98" s="25" t="s">
        <v>74</v>
      </c>
      <c r="K98" s="25">
        <v>61</v>
      </c>
      <c r="L98" s="25" t="s">
        <v>80</v>
      </c>
      <c r="M98" s="25" t="s">
        <v>78</v>
      </c>
      <c r="N98" s="25" t="s">
        <v>80</v>
      </c>
      <c r="O98" s="25">
        <v>61</v>
      </c>
      <c r="P98" s="25" t="s">
        <v>80</v>
      </c>
      <c r="Q98" s="25" t="s">
        <v>80</v>
      </c>
      <c r="R98" s="25" t="s">
        <v>72</v>
      </c>
      <c r="S98" s="25" t="s">
        <v>80</v>
      </c>
      <c r="T98" s="25">
        <v>61</v>
      </c>
      <c r="V98" s="25" t="s">
        <v>70</v>
      </c>
      <c r="X98" s="25" t="s">
        <v>57</v>
      </c>
      <c r="Y98" s="25" t="s">
        <v>187</v>
      </c>
    </row>
    <row r="99" spans="5:25" s="24" customFormat="1" hidden="1">
      <c r="E99" s="24">
        <v>708</v>
      </c>
      <c r="F99" s="25" t="s">
        <v>80</v>
      </c>
      <c r="G99" s="25">
        <v>456</v>
      </c>
      <c r="H99" s="25">
        <v>6</v>
      </c>
      <c r="I99" s="25" t="s">
        <v>80</v>
      </c>
      <c r="J99" s="25" t="s">
        <v>74</v>
      </c>
      <c r="K99" s="25">
        <v>61</v>
      </c>
      <c r="L99" s="25" t="s">
        <v>80</v>
      </c>
      <c r="M99" s="25" t="s">
        <v>78</v>
      </c>
      <c r="N99" s="25" t="s">
        <v>80</v>
      </c>
      <c r="O99" s="25">
        <v>61</v>
      </c>
      <c r="P99" s="25" t="s">
        <v>80</v>
      </c>
      <c r="Q99" s="25" t="s">
        <v>80</v>
      </c>
      <c r="R99" s="25" t="s">
        <v>72</v>
      </c>
      <c r="S99" s="25" t="s">
        <v>80</v>
      </c>
      <c r="T99" s="25">
        <v>61</v>
      </c>
      <c r="V99" s="25" t="s">
        <v>70</v>
      </c>
      <c r="X99" s="25" t="s">
        <v>57</v>
      </c>
      <c r="Y99" s="25" t="s">
        <v>187</v>
      </c>
    </row>
    <row r="100" spans="5:25" s="24" customFormat="1" hidden="1">
      <c r="E100" s="24">
        <v>709</v>
      </c>
      <c r="F100" s="25" t="s">
        <v>80</v>
      </c>
      <c r="G100" s="25">
        <v>456</v>
      </c>
      <c r="H100" s="25">
        <v>6</v>
      </c>
      <c r="I100" s="25" t="s">
        <v>80</v>
      </c>
      <c r="J100" s="25" t="s">
        <v>74</v>
      </c>
      <c r="K100" s="25">
        <v>61</v>
      </c>
      <c r="L100" s="25" t="s">
        <v>80</v>
      </c>
      <c r="M100" s="25" t="s">
        <v>78</v>
      </c>
      <c r="N100" s="25" t="s">
        <v>80</v>
      </c>
      <c r="O100" s="25">
        <v>61</v>
      </c>
      <c r="P100" s="25" t="s">
        <v>80</v>
      </c>
      <c r="Q100" s="25" t="s">
        <v>80</v>
      </c>
      <c r="R100" s="25" t="s">
        <v>72</v>
      </c>
      <c r="S100" s="25" t="s">
        <v>80</v>
      </c>
      <c r="T100" s="25">
        <v>61</v>
      </c>
      <c r="V100" s="25" t="s">
        <v>70</v>
      </c>
      <c r="X100" s="25" t="s">
        <v>57</v>
      </c>
      <c r="Y100" s="25" t="s">
        <v>187</v>
      </c>
    </row>
    <row r="101" spans="5:25" s="24" customFormat="1" hidden="1">
      <c r="E101" s="24">
        <v>710</v>
      </c>
      <c r="F101" s="25" t="s">
        <v>80</v>
      </c>
      <c r="G101" s="25">
        <v>456</v>
      </c>
      <c r="H101" s="25">
        <v>6</v>
      </c>
      <c r="I101" s="25" t="s">
        <v>80</v>
      </c>
      <c r="J101" s="25" t="s">
        <v>74</v>
      </c>
      <c r="K101" s="25">
        <v>61</v>
      </c>
      <c r="L101" s="25" t="s">
        <v>80</v>
      </c>
      <c r="M101" s="25" t="s">
        <v>78</v>
      </c>
      <c r="N101" s="25" t="s">
        <v>80</v>
      </c>
      <c r="O101" s="25">
        <v>61</v>
      </c>
      <c r="P101" s="25" t="s">
        <v>80</v>
      </c>
      <c r="Q101" s="25" t="s">
        <v>80</v>
      </c>
      <c r="R101" s="25" t="s">
        <v>72</v>
      </c>
      <c r="S101" s="25" t="s">
        <v>80</v>
      </c>
      <c r="T101" s="25">
        <v>61</v>
      </c>
      <c r="V101" s="25" t="s">
        <v>70</v>
      </c>
      <c r="X101" s="25" t="s">
        <v>57</v>
      </c>
      <c r="Y101" s="25" t="s">
        <v>187</v>
      </c>
    </row>
    <row r="102" spans="5:25" s="24" customFormat="1" hidden="1">
      <c r="E102" s="24">
        <v>711</v>
      </c>
      <c r="F102" s="25" t="s">
        <v>81</v>
      </c>
      <c r="G102" s="25">
        <v>456</v>
      </c>
      <c r="H102" s="25">
        <v>6</v>
      </c>
      <c r="I102" s="25" t="s">
        <v>80</v>
      </c>
      <c r="J102" s="25" t="s">
        <v>74</v>
      </c>
      <c r="K102" s="25">
        <v>71</v>
      </c>
      <c r="L102" s="25" t="s">
        <v>81</v>
      </c>
      <c r="M102" s="25" t="s">
        <v>78</v>
      </c>
      <c r="N102" s="25" t="s">
        <v>81</v>
      </c>
      <c r="O102" s="25">
        <v>71</v>
      </c>
      <c r="P102" s="25" t="s">
        <v>81</v>
      </c>
      <c r="Q102" s="25" t="s">
        <v>81</v>
      </c>
      <c r="R102" s="25" t="s">
        <v>72</v>
      </c>
      <c r="S102" s="25" t="s">
        <v>81</v>
      </c>
      <c r="T102" s="25">
        <v>71</v>
      </c>
      <c r="V102" s="25" t="s">
        <v>70</v>
      </c>
      <c r="X102" s="25" t="s">
        <v>57</v>
      </c>
      <c r="Y102" s="25" t="s">
        <v>187</v>
      </c>
    </row>
    <row r="103" spans="5:25" s="24" customFormat="1" hidden="1">
      <c r="E103" s="24">
        <v>712</v>
      </c>
      <c r="F103" s="25" t="s">
        <v>81</v>
      </c>
      <c r="G103" s="25">
        <v>456</v>
      </c>
      <c r="H103" s="25">
        <v>6</v>
      </c>
      <c r="I103" s="25" t="s">
        <v>80</v>
      </c>
      <c r="J103" s="25" t="s">
        <v>74</v>
      </c>
      <c r="K103" s="25">
        <v>71</v>
      </c>
      <c r="L103" s="25" t="s">
        <v>81</v>
      </c>
      <c r="M103" s="25" t="s">
        <v>78</v>
      </c>
      <c r="N103" s="25" t="s">
        <v>81</v>
      </c>
      <c r="O103" s="25">
        <v>71</v>
      </c>
      <c r="P103" s="25" t="s">
        <v>81</v>
      </c>
      <c r="Q103" s="25" t="s">
        <v>81</v>
      </c>
      <c r="R103" s="25" t="s">
        <v>72</v>
      </c>
      <c r="S103" s="25" t="s">
        <v>81</v>
      </c>
      <c r="T103" s="25">
        <v>71</v>
      </c>
      <c r="V103" s="25" t="s">
        <v>70</v>
      </c>
      <c r="X103" s="25" t="s">
        <v>57</v>
      </c>
      <c r="Y103" s="25" t="s">
        <v>187</v>
      </c>
    </row>
    <row r="104" spans="5:25" s="24" customFormat="1" hidden="1">
      <c r="E104" s="24">
        <v>701</v>
      </c>
      <c r="F104" s="25" t="s">
        <v>81</v>
      </c>
      <c r="G104" s="25">
        <v>456</v>
      </c>
      <c r="H104" s="25">
        <v>6</v>
      </c>
      <c r="I104" s="25" t="s">
        <v>80</v>
      </c>
      <c r="J104" s="25" t="s">
        <v>74</v>
      </c>
      <c r="K104" s="25">
        <v>71</v>
      </c>
      <c r="L104" s="25" t="s">
        <v>81</v>
      </c>
      <c r="M104" s="25" t="s">
        <v>78</v>
      </c>
      <c r="N104" s="25" t="s">
        <v>81</v>
      </c>
      <c r="O104" s="25">
        <v>71</v>
      </c>
      <c r="P104" s="25" t="s">
        <v>81</v>
      </c>
      <c r="Q104" s="25" t="s">
        <v>81</v>
      </c>
      <c r="R104" s="25" t="s">
        <v>72</v>
      </c>
      <c r="S104" s="25" t="s">
        <v>81</v>
      </c>
      <c r="T104" s="25">
        <v>71</v>
      </c>
      <c r="V104" s="25" t="s">
        <v>70</v>
      </c>
      <c r="X104" s="25" t="s">
        <v>57</v>
      </c>
      <c r="Y104" s="25" t="s">
        <v>187</v>
      </c>
    </row>
    <row r="105" spans="5:25" s="24" customFormat="1" hidden="1">
      <c r="E105" s="24">
        <v>702</v>
      </c>
      <c r="F105" s="25" t="s">
        <v>81</v>
      </c>
      <c r="G105" s="25">
        <v>456</v>
      </c>
      <c r="H105" s="25">
        <v>6</v>
      </c>
      <c r="I105" s="25" t="s">
        <v>80</v>
      </c>
      <c r="J105" s="25" t="s">
        <v>74</v>
      </c>
      <c r="K105" s="25">
        <v>71</v>
      </c>
      <c r="L105" s="25" t="s">
        <v>81</v>
      </c>
      <c r="M105" s="25" t="s">
        <v>78</v>
      </c>
      <c r="N105" s="25" t="s">
        <v>81</v>
      </c>
      <c r="O105" s="25">
        <v>71</v>
      </c>
      <c r="P105" s="25" t="s">
        <v>81</v>
      </c>
      <c r="Q105" s="25" t="s">
        <v>81</v>
      </c>
      <c r="R105" s="25" t="s">
        <v>72</v>
      </c>
      <c r="S105" s="25" t="s">
        <v>81</v>
      </c>
      <c r="T105" s="25">
        <v>71</v>
      </c>
      <c r="V105" s="25" t="s">
        <v>70</v>
      </c>
      <c r="X105" s="25" t="s">
        <v>57</v>
      </c>
      <c r="Y105" s="25" t="s">
        <v>187</v>
      </c>
    </row>
    <row r="106" spans="5:25" s="24" customFormat="1" hidden="1">
      <c r="E106" s="24">
        <v>703</v>
      </c>
      <c r="F106" s="25" t="s">
        <v>81</v>
      </c>
      <c r="G106" s="25">
        <v>456</v>
      </c>
      <c r="H106" s="25">
        <v>6</v>
      </c>
      <c r="I106" s="25" t="s">
        <v>80</v>
      </c>
      <c r="J106" s="25" t="s">
        <v>74</v>
      </c>
      <c r="K106" s="25">
        <v>71</v>
      </c>
      <c r="L106" s="25" t="s">
        <v>81</v>
      </c>
      <c r="M106" s="25" t="s">
        <v>78</v>
      </c>
      <c r="N106" s="25" t="s">
        <v>81</v>
      </c>
      <c r="O106" s="25">
        <v>71</v>
      </c>
      <c r="P106" s="25" t="s">
        <v>81</v>
      </c>
      <c r="Q106" s="25" t="s">
        <v>81</v>
      </c>
      <c r="R106" s="25" t="s">
        <v>72</v>
      </c>
      <c r="S106" s="25" t="s">
        <v>81</v>
      </c>
      <c r="T106" s="25">
        <v>71</v>
      </c>
      <c r="V106" s="25" t="s">
        <v>70</v>
      </c>
      <c r="X106" s="25" t="s">
        <v>57</v>
      </c>
      <c r="Y106" s="25" t="s">
        <v>187</v>
      </c>
    </row>
    <row r="107" spans="5:25" s="24" customFormat="1" hidden="1">
      <c r="E107" s="24">
        <v>704</v>
      </c>
      <c r="F107" s="25" t="s">
        <v>81</v>
      </c>
      <c r="G107" s="25">
        <v>456</v>
      </c>
      <c r="H107" s="25">
        <v>6</v>
      </c>
      <c r="I107" s="25" t="s">
        <v>80</v>
      </c>
      <c r="J107" s="25" t="s">
        <v>74</v>
      </c>
      <c r="K107" s="25">
        <v>71</v>
      </c>
      <c r="L107" s="25" t="s">
        <v>81</v>
      </c>
      <c r="M107" s="25" t="s">
        <v>78</v>
      </c>
      <c r="N107" s="25" t="s">
        <v>81</v>
      </c>
      <c r="O107" s="25">
        <v>71</v>
      </c>
      <c r="P107" s="25" t="s">
        <v>81</v>
      </c>
      <c r="Q107" s="25" t="s">
        <v>81</v>
      </c>
      <c r="R107" s="25" t="s">
        <v>72</v>
      </c>
      <c r="S107" s="25" t="s">
        <v>81</v>
      </c>
      <c r="T107" s="25">
        <v>71</v>
      </c>
      <c r="V107" s="25" t="s">
        <v>70</v>
      </c>
      <c r="X107" s="25" t="s">
        <v>57</v>
      </c>
      <c r="Y107" s="25" t="s">
        <v>187</v>
      </c>
    </row>
    <row r="108" spans="5:25" s="24" customFormat="1" hidden="1">
      <c r="E108" s="24">
        <v>705</v>
      </c>
      <c r="F108" s="25" t="s">
        <v>81</v>
      </c>
      <c r="G108" s="25">
        <v>456</v>
      </c>
      <c r="H108" s="25">
        <v>6</v>
      </c>
      <c r="I108" s="25" t="s">
        <v>80</v>
      </c>
      <c r="J108" s="25" t="s">
        <v>74</v>
      </c>
      <c r="K108" s="25">
        <v>71</v>
      </c>
      <c r="L108" s="25" t="s">
        <v>81</v>
      </c>
      <c r="M108" s="25" t="s">
        <v>78</v>
      </c>
      <c r="N108" s="25" t="s">
        <v>81</v>
      </c>
      <c r="O108" s="25">
        <v>71</v>
      </c>
      <c r="P108" s="25" t="s">
        <v>81</v>
      </c>
      <c r="Q108" s="25" t="s">
        <v>81</v>
      </c>
      <c r="R108" s="25" t="s">
        <v>72</v>
      </c>
      <c r="S108" s="25" t="s">
        <v>81</v>
      </c>
      <c r="T108" s="25">
        <v>71</v>
      </c>
      <c r="V108" s="25" t="s">
        <v>70</v>
      </c>
      <c r="X108" s="25" t="s">
        <v>57</v>
      </c>
      <c r="Y108" s="25" t="s">
        <v>187</v>
      </c>
    </row>
    <row r="109" spans="5:25" s="24" customFormat="1" hidden="1">
      <c r="E109" s="24">
        <v>706</v>
      </c>
      <c r="F109" s="25" t="s">
        <v>81</v>
      </c>
      <c r="G109" s="25">
        <v>456</v>
      </c>
      <c r="H109" s="25">
        <v>6</v>
      </c>
      <c r="I109" s="25" t="s">
        <v>80</v>
      </c>
      <c r="J109" s="25" t="s">
        <v>74</v>
      </c>
      <c r="K109" s="25">
        <v>71</v>
      </c>
      <c r="L109" s="25" t="s">
        <v>81</v>
      </c>
      <c r="M109" s="25" t="s">
        <v>78</v>
      </c>
      <c r="N109" s="25" t="s">
        <v>81</v>
      </c>
      <c r="O109" s="25">
        <v>71</v>
      </c>
      <c r="P109" s="25" t="s">
        <v>81</v>
      </c>
      <c r="Q109" s="25" t="s">
        <v>81</v>
      </c>
      <c r="R109" s="25" t="s">
        <v>72</v>
      </c>
      <c r="S109" s="25" t="s">
        <v>81</v>
      </c>
      <c r="T109" s="25">
        <v>71</v>
      </c>
      <c r="V109" s="25" t="s">
        <v>70</v>
      </c>
      <c r="X109" s="25" t="s">
        <v>57</v>
      </c>
      <c r="Y109" s="25" t="s">
        <v>187</v>
      </c>
    </row>
    <row r="110" spans="5:25" s="24" customFormat="1" hidden="1">
      <c r="E110" s="24">
        <v>707</v>
      </c>
      <c r="F110" s="25" t="s">
        <v>81</v>
      </c>
      <c r="G110" s="25">
        <v>456</v>
      </c>
      <c r="H110" s="25">
        <v>6</v>
      </c>
      <c r="I110" s="25" t="s">
        <v>80</v>
      </c>
      <c r="J110" s="25" t="s">
        <v>74</v>
      </c>
      <c r="K110" s="25">
        <v>71</v>
      </c>
      <c r="L110" s="25" t="s">
        <v>81</v>
      </c>
      <c r="M110" s="25" t="s">
        <v>78</v>
      </c>
      <c r="N110" s="25" t="s">
        <v>81</v>
      </c>
      <c r="O110" s="25">
        <v>71</v>
      </c>
      <c r="P110" s="25" t="s">
        <v>81</v>
      </c>
      <c r="Q110" s="25" t="s">
        <v>81</v>
      </c>
      <c r="R110" s="25" t="s">
        <v>72</v>
      </c>
      <c r="S110" s="25" t="s">
        <v>81</v>
      </c>
      <c r="T110" s="25">
        <v>71</v>
      </c>
      <c r="V110" s="25" t="s">
        <v>70</v>
      </c>
      <c r="X110" s="25" t="s">
        <v>57</v>
      </c>
      <c r="Y110" s="25" t="s">
        <v>187</v>
      </c>
    </row>
    <row r="111" spans="5:25" s="24" customFormat="1" hidden="1">
      <c r="E111" s="24">
        <v>808</v>
      </c>
      <c r="F111" s="25" t="s">
        <v>81</v>
      </c>
      <c r="G111" s="25">
        <v>456</v>
      </c>
      <c r="H111" s="25">
        <v>6</v>
      </c>
      <c r="I111" s="25" t="s">
        <v>80</v>
      </c>
      <c r="J111" s="25" t="s">
        <v>74</v>
      </c>
      <c r="K111" s="25">
        <v>71</v>
      </c>
      <c r="L111" s="25" t="s">
        <v>81</v>
      </c>
      <c r="M111" s="25" t="s">
        <v>78</v>
      </c>
      <c r="N111" s="25" t="s">
        <v>81</v>
      </c>
      <c r="O111" s="25">
        <v>71</v>
      </c>
      <c r="P111" s="25" t="s">
        <v>81</v>
      </c>
      <c r="Q111" s="25" t="s">
        <v>81</v>
      </c>
      <c r="R111" s="25" t="s">
        <v>72</v>
      </c>
      <c r="S111" s="25" t="s">
        <v>81</v>
      </c>
      <c r="T111" s="25">
        <v>71</v>
      </c>
      <c r="V111" s="25" t="s">
        <v>70</v>
      </c>
      <c r="X111" s="25" t="s">
        <v>57</v>
      </c>
      <c r="Y111" s="25" t="s">
        <v>187</v>
      </c>
    </row>
    <row r="112" spans="5:25" s="24" customFormat="1" hidden="1">
      <c r="E112" s="24">
        <v>809</v>
      </c>
      <c r="F112" s="25" t="s">
        <v>81</v>
      </c>
      <c r="G112" s="25">
        <v>456</v>
      </c>
      <c r="H112" s="25">
        <v>6</v>
      </c>
      <c r="I112" s="25" t="s">
        <v>80</v>
      </c>
      <c r="J112" s="25" t="s">
        <v>74</v>
      </c>
      <c r="K112" s="25">
        <v>71</v>
      </c>
      <c r="L112" s="25" t="s">
        <v>81</v>
      </c>
      <c r="M112" s="25" t="s">
        <v>78</v>
      </c>
      <c r="N112" s="25" t="s">
        <v>81</v>
      </c>
      <c r="O112" s="25">
        <v>71</v>
      </c>
      <c r="P112" s="25" t="s">
        <v>81</v>
      </c>
      <c r="Q112" s="25" t="s">
        <v>81</v>
      </c>
      <c r="R112" s="25" t="s">
        <v>72</v>
      </c>
      <c r="S112" s="25" t="s">
        <v>81</v>
      </c>
      <c r="T112" s="25">
        <v>71</v>
      </c>
      <c r="V112" s="25" t="s">
        <v>70</v>
      </c>
      <c r="X112" s="25" t="s">
        <v>57</v>
      </c>
      <c r="Y112" s="25" t="s">
        <v>187</v>
      </c>
    </row>
    <row r="113" spans="5:25" s="24" customFormat="1" hidden="1">
      <c r="E113" s="24">
        <v>810</v>
      </c>
      <c r="F113" s="25" t="s">
        <v>81</v>
      </c>
      <c r="G113" s="25">
        <v>456</v>
      </c>
      <c r="H113" s="25">
        <v>6</v>
      </c>
      <c r="I113" s="25" t="s">
        <v>80</v>
      </c>
      <c r="J113" s="25" t="s">
        <v>74</v>
      </c>
      <c r="K113" s="25">
        <v>71</v>
      </c>
      <c r="L113" s="25" t="s">
        <v>81</v>
      </c>
      <c r="M113" s="25" t="s">
        <v>78</v>
      </c>
      <c r="N113" s="25" t="s">
        <v>81</v>
      </c>
      <c r="O113" s="25">
        <v>71</v>
      </c>
      <c r="P113" s="25" t="s">
        <v>81</v>
      </c>
      <c r="Q113" s="25" t="s">
        <v>81</v>
      </c>
      <c r="R113" s="25" t="s">
        <v>72</v>
      </c>
      <c r="S113" s="25" t="s">
        <v>81</v>
      </c>
      <c r="T113" s="25">
        <v>71</v>
      </c>
      <c r="V113" s="25" t="s">
        <v>70</v>
      </c>
      <c r="X113" s="25" t="s">
        <v>57</v>
      </c>
      <c r="Y113" s="25" t="s">
        <v>187</v>
      </c>
    </row>
    <row r="114" spans="5:25" s="24" customFormat="1" hidden="1">
      <c r="E114" s="24">
        <v>811</v>
      </c>
      <c r="F114" s="25" t="s">
        <v>82</v>
      </c>
      <c r="G114" s="25">
        <v>456</v>
      </c>
      <c r="H114" s="25">
        <v>6</v>
      </c>
      <c r="I114" s="25" t="s">
        <v>80</v>
      </c>
      <c r="J114" s="25" t="s">
        <v>74</v>
      </c>
      <c r="K114" s="25">
        <v>81</v>
      </c>
      <c r="L114" s="25" t="s">
        <v>82</v>
      </c>
      <c r="M114" s="25" t="s">
        <v>83</v>
      </c>
      <c r="N114" s="25" t="s">
        <v>82</v>
      </c>
      <c r="O114" s="25">
        <v>81</v>
      </c>
      <c r="P114" s="25" t="s">
        <v>82</v>
      </c>
      <c r="Q114" s="25" t="s">
        <v>82</v>
      </c>
      <c r="R114" s="25" t="s">
        <v>72</v>
      </c>
      <c r="S114" s="25" t="s">
        <v>82</v>
      </c>
      <c r="T114" s="25">
        <v>81</v>
      </c>
      <c r="V114" s="25" t="s">
        <v>70</v>
      </c>
      <c r="X114" s="25" t="s">
        <v>57</v>
      </c>
      <c r="Y114" s="25" t="s">
        <v>187</v>
      </c>
    </row>
    <row r="115" spans="5:25" s="24" customFormat="1" hidden="1">
      <c r="E115" s="24">
        <v>812</v>
      </c>
      <c r="F115" s="25" t="s">
        <v>82</v>
      </c>
      <c r="G115" s="25">
        <v>456</v>
      </c>
      <c r="H115" s="25">
        <v>6</v>
      </c>
      <c r="I115" s="25" t="s">
        <v>80</v>
      </c>
      <c r="J115" s="25" t="s">
        <v>74</v>
      </c>
      <c r="K115" s="25">
        <v>81</v>
      </c>
      <c r="L115" s="25" t="s">
        <v>82</v>
      </c>
      <c r="M115" s="25" t="s">
        <v>83</v>
      </c>
      <c r="N115" s="25" t="s">
        <v>82</v>
      </c>
      <c r="O115" s="25">
        <v>81</v>
      </c>
      <c r="P115" s="25" t="s">
        <v>82</v>
      </c>
      <c r="Q115" s="25" t="s">
        <v>82</v>
      </c>
      <c r="R115" s="25" t="s">
        <v>72</v>
      </c>
      <c r="S115" s="25" t="s">
        <v>82</v>
      </c>
      <c r="T115" s="25">
        <v>81</v>
      </c>
      <c r="V115" s="25" t="s">
        <v>70</v>
      </c>
      <c r="X115" s="25" t="s">
        <v>57</v>
      </c>
      <c r="Y115" s="25" t="s">
        <v>187</v>
      </c>
    </row>
    <row r="116" spans="5:25" s="24" customFormat="1" hidden="1">
      <c r="E116" s="24">
        <v>801</v>
      </c>
      <c r="F116" s="25" t="s">
        <v>82</v>
      </c>
      <c r="G116" s="25">
        <v>456</v>
      </c>
      <c r="H116" s="25">
        <v>6</v>
      </c>
      <c r="I116" s="25" t="s">
        <v>80</v>
      </c>
      <c r="J116" s="25" t="s">
        <v>74</v>
      </c>
      <c r="K116" s="25">
        <v>81</v>
      </c>
      <c r="L116" s="25" t="s">
        <v>82</v>
      </c>
      <c r="M116" s="25" t="s">
        <v>83</v>
      </c>
      <c r="N116" s="25" t="s">
        <v>82</v>
      </c>
      <c r="O116" s="25">
        <v>81</v>
      </c>
      <c r="P116" s="25" t="s">
        <v>82</v>
      </c>
      <c r="Q116" s="25" t="s">
        <v>82</v>
      </c>
      <c r="R116" s="25" t="s">
        <v>72</v>
      </c>
      <c r="S116" s="25" t="s">
        <v>82</v>
      </c>
      <c r="T116" s="25">
        <v>81</v>
      </c>
      <c r="V116" s="25" t="s">
        <v>70</v>
      </c>
      <c r="X116" s="25" t="s">
        <v>57</v>
      </c>
      <c r="Y116" s="25" t="s">
        <v>187</v>
      </c>
    </row>
    <row r="117" spans="5:25" s="24" customFormat="1" hidden="1">
      <c r="E117" s="24">
        <v>802</v>
      </c>
      <c r="F117" s="25" t="s">
        <v>82</v>
      </c>
      <c r="G117" s="25">
        <v>456</v>
      </c>
      <c r="H117" s="25">
        <v>6</v>
      </c>
      <c r="I117" s="25" t="s">
        <v>80</v>
      </c>
      <c r="J117" s="25" t="s">
        <v>74</v>
      </c>
      <c r="K117" s="25">
        <v>81</v>
      </c>
      <c r="L117" s="25" t="s">
        <v>82</v>
      </c>
      <c r="M117" s="25" t="s">
        <v>83</v>
      </c>
      <c r="N117" s="25" t="s">
        <v>82</v>
      </c>
      <c r="O117" s="25">
        <v>81</v>
      </c>
      <c r="P117" s="25" t="s">
        <v>82</v>
      </c>
      <c r="Q117" s="25" t="s">
        <v>82</v>
      </c>
      <c r="R117" s="25" t="s">
        <v>72</v>
      </c>
      <c r="S117" s="25" t="s">
        <v>82</v>
      </c>
      <c r="T117" s="25">
        <v>81</v>
      </c>
      <c r="V117" s="25" t="s">
        <v>70</v>
      </c>
      <c r="X117" s="25" t="s">
        <v>57</v>
      </c>
      <c r="Y117" s="25" t="s">
        <v>187</v>
      </c>
    </row>
    <row r="118" spans="5:25" s="24" customFormat="1" hidden="1">
      <c r="E118" s="24">
        <v>803</v>
      </c>
      <c r="F118" s="25" t="s">
        <v>82</v>
      </c>
      <c r="G118" s="25">
        <v>456</v>
      </c>
      <c r="H118" s="25">
        <v>6</v>
      </c>
      <c r="I118" s="25" t="s">
        <v>80</v>
      </c>
      <c r="J118" s="25" t="s">
        <v>74</v>
      </c>
      <c r="K118" s="25">
        <v>81</v>
      </c>
      <c r="L118" s="25" t="s">
        <v>82</v>
      </c>
      <c r="M118" s="25" t="s">
        <v>83</v>
      </c>
      <c r="N118" s="25" t="s">
        <v>82</v>
      </c>
      <c r="O118" s="25">
        <v>81</v>
      </c>
      <c r="P118" s="25" t="s">
        <v>82</v>
      </c>
      <c r="Q118" s="25" t="s">
        <v>82</v>
      </c>
      <c r="R118" s="25" t="s">
        <v>72</v>
      </c>
      <c r="S118" s="25" t="s">
        <v>82</v>
      </c>
      <c r="T118" s="25">
        <v>81</v>
      </c>
      <c r="V118" s="25" t="s">
        <v>70</v>
      </c>
      <c r="X118" s="25" t="s">
        <v>57</v>
      </c>
      <c r="Y118" s="25" t="s">
        <v>187</v>
      </c>
    </row>
    <row r="119" spans="5:25" s="24" customFormat="1" hidden="1">
      <c r="E119" s="24">
        <v>804</v>
      </c>
      <c r="F119" s="25" t="s">
        <v>82</v>
      </c>
      <c r="G119" s="25">
        <v>456</v>
      </c>
      <c r="H119" s="25">
        <v>6</v>
      </c>
      <c r="I119" s="25" t="s">
        <v>80</v>
      </c>
      <c r="J119" s="25" t="s">
        <v>74</v>
      </c>
      <c r="K119" s="25">
        <v>81</v>
      </c>
      <c r="L119" s="25" t="s">
        <v>82</v>
      </c>
      <c r="M119" s="25" t="s">
        <v>83</v>
      </c>
      <c r="N119" s="25" t="s">
        <v>82</v>
      </c>
      <c r="O119" s="25">
        <v>81</v>
      </c>
      <c r="P119" s="25" t="s">
        <v>82</v>
      </c>
      <c r="Q119" s="25" t="s">
        <v>82</v>
      </c>
      <c r="R119" s="25" t="s">
        <v>72</v>
      </c>
      <c r="S119" s="25" t="s">
        <v>82</v>
      </c>
      <c r="T119" s="25">
        <v>81</v>
      </c>
      <c r="V119" s="25" t="s">
        <v>70</v>
      </c>
      <c r="X119" s="25" t="s">
        <v>57</v>
      </c>
      <c r="Y119" s="25" t="s">
        <v>187</v>
      </c>
    </row>
    <row r="120" spans="5:25" s="24" customFormat="1" hidden="1">
      <c r="E120" s="24">
        <v>805</v>
      </c>
      <c r="F120" s="25" t="s">
        <v>82</v>
      </c>
      <c r="G120" s="25">
        <v>456</v>
      </c>
      <c r="H120" s="25">
        <v>6</v>
      </c>
      <c r="I120" s="25" t="s">
        <v>80</v>
      </c>
      <c r="J120" s="25" t="s">
        <v>74</v>
      </c>
      <c r="K120" s="25">
        <v>81</v>
      </c>
      <c r="L120" s="25" t="s">
        <v>82</v>
      </c>
      <c r="M120" s="25" t="s">
        <v>83</v>
      </c>
      <c r="N120" s="25" t="s">
        <v>82</v>
      </c>
      <c r="O120" s="25">
        <v>81</v>
      </c>
      <c r="P120" s="25" t="s">
        <v>82</v>
      </c>
      <c r="Q120" s="25" t="s">
        <v>82</v>
      </c>
      <c r="R120" s="25" t="s">
        <v>72</v>
      </c>
      <c r="S120" s="25" t="s">
        <v>82</v>
      </c>
      <c r="T120" s="25">
        <v>81</v>
      </c>
      <c r="V120" s="25" t="s">
        <v>70</v>
      </c>
      <c r="X120" s="25" t="s">
        <v>57</v>
      </c>
      <c r="Y120" s="25" t="s">
        <v>187</v>
      </c>
    </row>
    <row r="121" spans="5:25" s="24" customFormat="1" hidden="1">
      <c r="E121" s="24">
        <v>806</v>
      </c>
      <c r="F121" s="25" t="s">
        <v>82</v>
      </c>
      <c r="G121" s="25">
        <v>456</v>
      </c>
      <c r="H121" s="25">
        <v>6</v>
      </c>
      <c r="I121" s="25" t="s">
        <v>80</v>
      </c>
      <c r="J121" s="25" t="s">
        <v>74</v>
      </c>
      <c r="K121" s="25">
        <v>81</v>
      </c>
      <c r="L121" s="25" t="s">
        <v>82</v>
      </c>
      <c r="M121" s="25" t="s">
        <v>83</v>
      </c>
      <c r="N121" s="25" t="s">
        <v>82</v>
      </c>
      <c r="O121" s="25">
        <v>81</v>
      </c>
      <c r="P121" s="25" t="s">
        <v>82</v>
      </c>
      <c r="Q121" s="25" t="s">
        <v>82</v>
      </c>
      <c r="R121" s="25" t="s">
        <v>72</v>
      </c>
      <c r="S121" s="25" t="s">
        <v>82</v>
      </c>
      <c r="T121" s="25">
        <v>81</v>
      </c>
      <c r="V121" s="25" t="s">
        <v>70</v>
      </c>
      <c r="X121" s="25" t="s">
        <v>57</v>
      </c>
      <c r="Y121" s="25" t="s">
        <v>187</v>
      </c>
    </row>
    <row r="122" spans="5:25" s="24" customFormat="1" hidden="1">
      <c r="E122" s="24">
        <v>807</v>
      </c>
      <c r="F122" s="25" t="s">
        <v>82</v>
      </c>
      <c r="G122" s="25">
        <v>456</v>
      </c>
      <c r="H122" s="25">
        <v>6</v>
      </c>
      <c r="I122" s="25" t="s">
        <v>80</v>
      </c>
      <c r="J122" s="25" t="s">
        <v>74</v>
      </c>
      <c r="K122" s="25">
        <v>81</v>
      </c>
      <c r="L122" s="25" t="s">
        <v>82</v>
      </c>
      <c r="M122" s="25" t="s">
        <v>83</v>
      </c>
      <c r="N122" s="25" t="s">
        <v>82</v>
      </c>
      <c r="O122" s="25">
        <v>81</v>
      </c>
      <c r="P122" s="25" t="s">
        <v>82</v>
      </c>
      <c r="Q122" s="25" t="s">
        <v>82</v>
      </c>
      <c r="R122" s="25" t="s">
        <v>72</v>
      </c>
      <c r="S122" s="25" t="s">
        <v>82</v>
      </c>
      <c r="T122" s="25">
        <v>81</v>
      </c>
      <c r="V122" s="25" t="s">
        <v>70</v>
      </c>
      <c r="X122" s="25" t="s">
        <v>57</v>
      </c>
      <c r="Y122" s="25" t="s">
        <v>187</v>
      </c>
    </row>
    <row r="123" spans="5:25" s="24" customFormat="1" hidden="1">
      <c r="E123" s="24">
        <v>908</v>
      </c>
      <c r="F123" s="25" t="s">
        <v>82</v>
      </c>
      <c r="G123" s="25">
        <v>456</v>
      </c>
      <c r="H123" s="25">
        <v>6</v>
      </c>
      <c r="I123" s="25" t="s">
        <v>80</v>
      </c>
      <c r="J123" s="25" t="s">
        <v>74</v>
      </c>
      <c r="K123" s="25">
        <v>81</v>
      </c>
      <c r="L123" s="25" t="s">
        <v>82</v>
      </c>
      <c r="M123" s="25" t="s">
        <v>83</v>
      </c>
      <c r="N123" s="25" t="s">
        <v>82</v>
      </c>
      <c r="O123" s="25">
        <v>81</v>
      </c>
      <c r="P123" s="25" t="s">
        <v>82</v>
      </c>
      <c r="Q123" s="25" t="s">
        <v>82</v>
      </c>
      <c r="R123" s="25" t="s">
        <v>72</v>
      </c>
      <c r="S123" s="25" t="s">
        <v>82</v>
      </c>
      <c r="T123" s="25">
        <v>81</v>
      </c>
      <c r="V123" s="25" t="s">
        <v>70</v>
      </c>
      <c r="X123" s="25" t="s">
        <v>57</v>
      </c>
      <c r="Y123" s="25" t="s">
        <v>187</v>
      </c>
    </row>
    <row r="124" spans="5:25" s="24" customFormat="1" hidden="1">
      <c r="E124" s="24">
        <v>909</v>
      </c>
      <c r="F124" s="25" t="s">
        <v>82</v>
      </c>
      <c r="G124" s="25">
        <v>456</v>
      </c>
      <c r="H124" s="25">
        <v>6</v>
      </c>
      <c r="I124" s="25" t="s">
        <v>80</v>
      </c>
      <c r="J124" s="25" t="s">
        <v>74</v>
      </c>
      <c r="K124" s="25">
        <v>81</v>
      </c>
      <c r="L124" s="25" t="s">
        <v>82</v>
      </c>
      <c r="M124" s="25" t="s">
        <v>83</v>
      </c>
      <c r="N124" s="25" t="s">
        <v>82</v>
      </c>
      <c r="O124" s="25">
        <v>81</v>
      </c>
      <c r="P124" s="25" t="s">
        <v>82</v>
      </c>
      <c r="Q124" s="25" t="s">
        <v>82</v>
      </c>
      <c r="R124" s="25" t="s">
        <v>72</v>
      </c>
      <c r="S124" s="25" t="s">
        <v>82</v>
      </c>
      <c r="T124" s="25">
        <v>81</v>
      </c>
      <c r="V124" s="25" t="s">
        <v>70</v>
      </c>
      <c r="X124" s="25" t="s">
        <v>57</v>
      </c>
      <c r="Y124" s="25" t="s">
        <v>187</v>
      </c>
    </row>
    <row r="125" spans="5:25" s="24" customFormat="1" hidden="1">
      <c r="E125" s="24">
        <v>910</v>
      </c>
      <c r="F125" s="25" t="s">
        <v>82</v>
      </c>
      <c r="G125" s="25">
        <v>456</v>
      </c>
      <c r="H125" s="25">
        <v>6</v>
      </c>
      <c r="I125" s="25" t="s">
        <v>80</v>
      </c>
      <c r="J125" s="25" t="s">
        <v>74</v>
      </c>
      <c r="K125" s="25">
        <v>81</v>
      </c>
      <c r="L125" s="25" t="s">
        <v>82</v>
      </c>
      <c r="M125" s="25" t="s">
        <v>83</v>
      </c>
      <c r="N125" s="25" t="s">
        <v>82</v>
      </c>
      <c r="O125" s="25">
        <v>81</v>
      </c>
      <c r="P125" s="25" t="s">
        <v>82</v>
      </c>
      <c r="Q125" s="25" t="s">
        <v>82</v>
      </c>
      <c r="R125" s="25" t="s">
        <v>72</v>
      </c>
      <c r="S125" s="25" t="s">
        <v>82</v>
      </c>
      <c r="T125" s="25">
        <v>81</v>
      </c>
      <c r="V125" s="25" t="s">
        <v>70</v>
      </c>
      <c r="X125" s="25" t="s">
        <v>57</v>
      </c>
      <c r="Y125" s="25" t="s">
        <v>187</v>
      </c>
    </row>
    <row r="126" spans="5:25" s="24" customFormat="1" hidden="1">
      <c r="E126" s="24">
        <v>911</v>
      </c>
      <c r="F126" s="25" t="s">
        <v>84</v>
      </c>
      <c r="G126" s="25">
        <v>456</v>
      </c>
      <c r="H126" s="25">
        <v>6</v>
      </c>
      <c r="I126" s="25" t="s">
        <v>80</v>
      </c>
      <c r="J126" s="25" t="s">
        <v>74</v>
      </c>
      <c r="K126" s="25">
        <v>91</v>
      </c>
      <c r="L126" s="25" t="s">
        <v>84</v>
      </c>
      <c r="M126" s="25" t="s">
        <v>83</v>
      </c>
      <c r="N126" s="25" t="s">
        <v>84</v>
      </c>
      <c r="O126" s="25">
        <v>91</v>
      </c>
      <c r="P126" s="25" t="s">
        <v>84</v>
      </c>
      <c r="Q126" s="25" t="s">
        <v>84</v>
      </c>
      <c r="R126" s="25" t="s">
        <v>72</v>
      </c>
      <c r="S126" s="25" t="s">
        <v>84</v>
      </c>
      <c r="T126" s="25">
        <v>91</v>
      </c>
      <c r="V126" s="25" t="s">
        <v>70</v>
      </c>
      <c r="X126" s="25" t="s">
        <v>57</v>
      </c>
      <c r="Y126" s="25" t="s">
        <v>187</v>
      </c>
    </row>
    <row r="127" spans="5:25" s="24" customFormat="1" hidden="1">
      <c r="E127" s="24">
        <v>912</v>
      </c>
      <c r="F127" s="25" t="s">
        <v>84</v>
      </c>
      <c r="G127" s="25">
        <v>456</v>
      </c>
      <c r="H127" s="25">
        <v>6</v>
      </c>
      <c r="I127" s="25" t="s">
        <v>80</v>
      </c>
      <c r="J127" s="25" t="s">
        <v>74</v>
      </c>
      <c r="K127" s="25">
        <v>91</v>
      </c>
      <c r="L127" s="25" t="s">
        <v>84</v>
      </c>
      <c r="M127" s="25" t="s">
        <v>83</v>
      </c>
      <c r="N127" s="25" t="s">
        <v>84</v>
      </c>
      <c r="O127" s="25">
        <v>91</v>
      </c>
      <c r="P127" s="25" t="s">
        <v>84</v>
      </c>
      <c r="Q127" s="25" t="s">
        <v>84</v>
      </c>
      <c r="R127" s="25" t="s">
        <v>72</v>
      </c>
      <c r="S127" s="25" t="s">
        <v>84</v>
      </c>
      <c r="T127" s="25">
        <v>91</v>
      </c>
      <c r="V127" s="25" t="s">
        <v>70</v>
      </c>
      <c r="X127" s="25" t="s">
        <v>57</v>
      </c>
      <c r="Y127" s="25" t="s">
        <v>187</v>
      </c>
    </row>
    <row r="128" spans="5:25" s="24" customFormat="1" hidden="1">
      <c r="E128" s="24">
        <v>901</v>
      </c>
      <c r="F128" s="25" t="s">
        <v>84</v>
      </c>
      <c r="G128" s="25">
        <v>456</v>
      </c>
      <c r="H128" s="25">
        <v>6</v>
      </c>
      <c r="I128" s="25" t="s">
        <v>80</v>
      </c>
      <c r="J128" s="25" t="s">
        <v>74</v>
      </c>
      <c r="K128" s="25">
        <v>91</v>
      </c>
      <c r="L128" s="25" t="s">
        <v>84</v>
      </c>
      <c r="M128" s="25" t="s">
        <v>83</v>
      </c>
      <c r="N128" s="25" t="s">
        <v>84</v>
      </c>
      <c r="O128" s="25">
        <v>91</v>
      </c>
      <c r="P128" s="25" t="s">
        <v>84</v>
      </c>
      <c r="Q128" s="25" t="s">
        <v>84</v>
      </c>
      <c r="R128" s="25" t="s">
        <v>72</v>
      </c>
      <c r="S128" s="25" t="s">
        <v>84</v>
      </c>
      <c r="T128" s="25">
        <v>91</v>
      </c>
      <c r="V128" s="25" t="s">
        <v>70</v>
      </c>
      <c r="X128" s="25" t="s">
        <v>57</v>
      </c>
      <c r="Y128" s="25" t="s">
        <v>187</v>
      </c>
    </row>
    <row r="129" spans="5:25" s="24" customFormat="1" hidden="1">
      <c r="E129" s="24">
        <v>902</v>
      </c>
      <c r="F129" s="25" t="s">
        <v>84</v>
      </c>
      <c r="G129" s="25">
        <v>456</v>
      </c>
      <c r="H129" s="25">
        <v>6</v>
      </c>
      <c r="I129" s="25" t="s">
        <v>80</v>
      </c>
      <c r="J129" s="25" t="s">
        <v>74</v>
      </c>
      <c r="K129" s="25">
        <v>91</v>
      </c>
      <c r="L129" s="25" t="s">
        <v>84</v>
      </c>
      <c r="M129" s="25" t="s">
        <v>83</v>
      </c>
      <c r="N129" s="25" t="s">
        <v>84</v>
      </c>
      <c r="O129" s="25">
        <v>91</v>
      </c>
      <c r="P129" s="25" t="s">
        <v>84</v>
      </c>
      <c r="Q129" s="25" t="s">
        <v>84</v>
      </c>
      <c r="R129" s="25" t="s">
        <v>72</v>
      </c>
      <c r="S129" s="25" t="s">
        <v>84</v>
      </c>
      <c r="T129" s="25">
        <v>91</v>
      </c>
      <c r="V129" s="25" t="s">
        <v>70</v>
      </c>
      <c r="X129" s="25" t="s">
        <v>57</v>
      </c>
      <c r="Y129" s="25" t="s">
        <v>187</v>
      </c>
    </row>
    <row r="130" spans="5:25" s="24" customFormat="1" hidden="1">
      <c r="E130" s="24">
        <v>903</v>
      </c>
      <c r="F130" s="25" t="s">
        <v>84</v>
      </c>
      <c r="G130" s="25">
        <v>456</v>
      </c>
      <c r="H130" s="25">
        <v>6</v>
      </c>
      <c r="I130" s="25" t="s">
        <v>80</v>
      </c>
      <c r="J130" s="25" t="s">
        <v>74</v>
      </c>
      <c r="K130" s="25">
        <v>91</v>
      </c>
      <c r="L130" s="25" t="s">
        <v>84</v>
      </c>
      <c r="M130" s="25" t="s">
        <v>83</v>
      </c>
      <c r="N130" s="25" t="s">
        <v>84</v>
      </c>
      <c r="O130" s="25">
        <v>91</v>
      </c>
      <c r="P130" s="25" t="s">
        <v>84</v>
      </c>
      <c r="Q130" s="25" t="s">
        <v>84</v>
      </c>
      <c r="R130" s="25" t="s">
        <v>72</v>
      </c>
      <c r="S130" s="25" t="s">
        <v>84</v>
      </c>
      <c r="T130" s="25">
        <v>91</v>
      </c>
      <c r="V130" s="25" t="s">
        <v>70</v>
      </c>
      <c r="X130" s="25" t="s">
        <v>57</v>
      </c>
      <c r="Y130" s="25" t="s">
        <v>187</v>
      </c>
    </row>
    <row r="131" spans="5:25" s="24" customFormat="1" hidden="1">
      <c r="E131" s="24">
        <v>904</v>
      </c>
      <c r="F131" s="25" t="s">
        <v>84</v>
      </c>
      <c r="G131" s="25">
        <v>456</v>
      </c>
      <c r="H131" s="25">
        <v>6</v>
      </c>
      <c r="I131" s="25" t="s">
        <v>80</v>
      </c>
      <c r="J131" s="25" t="s">
        <v>74</v>
      </c>
      <c r="K131" s="25">
        <v>91</v>
      </c>
      <c r="L131" s="25" t="s">
        <v>84</v>
      </c>
      <c r="M131" s="25" t="s">
        <v>83</v>
      </c>
      <c r="N131" s="25" t="s">
        <v>84</v>
      </c>
      <c r="O131" s="25">
        <v>91</v>
      </c>
      <c r="P131" s="25" t="s">
        <v>84</v>
      </c>
      <c r="Q131" s="25" t="s">
        <v>84</v>
      </c>
      <c r="R131" s="25" t="s">
        <v>72</v>
      </c>
      <c r="S131" s="25" t="s">
        <v>84</v>
      </c>
      <c r="T131" s="25">
        <v>91</v>
      </c>
      <c r="V131" s="25" t="s">
        <v>70</v>
      </c>
      <c r="X131" s="25" t="s">
        <v>57</v>
      </c>
      <c r="Y131" s="25" t="s">
        <v>187</v>
      </c>
    </row>
    <row r="132" spans="5:25" s="24" customFormat="1" hidden="1">
      <c r="E132" s="24">
        <v>905</v>
      </c>
      <c r="F132" s="25" t="s">
        <v>84</v>
      </c>
      <c r="G132" s="25">
        <v>456</v>
      </c>
      <c r="H132" s="25">
        <v>6</v>
      </c>
      <c r="I132" s="25" t="s">
        <v>80</v>
      </c>
      <c r="J132" s="25" t="s">
        <v>74</v>
      </c>
      <c r="K132" s="25">
        <v>91</v>
      </c>
      <c r="L132" s="25" t="s">
        <v>84</v>
      </c>
      <c r="M132" s="25" t="s">
        <v>83</v>
      </c>
      <c r="N132" s="25" t="s">
        <v>84</v>
      </c>
      <c r="O132" s="25">
        <v>91</v>
      </c>
      <c r="P132" s="25" t="s">
        <v>84</v>
      </c>
      <c r="Q132" s="25" t="s">
        <v>84</v>
      </c>
      <c r="R132" s="25" t="s">
        <v>72</v>
      </c>
      <c r="S132" s="25" t="s">
        <v>84</v>
      </c>
      <c r="T132" s="25">
        <v>91</v>
      </c>
      <c r="V132" s="25" t="s">
        <v>70</v>
      </c>
      <c r="X132" s="25" t="s">
        <v>57</v>
      </c>
      <c r="Y132" s="25" t="s">
        <v>187</v>
      </c>
    </row>
    <row r="133" spans="5:25" s="24" customFormat="1" hidden="1">
      <c r="E133" s="24">
        <v>906</v>
      </c>
      <c r="F133" s="25" t="s">
        <v>84</v>
      </c>
      <c r="G133" s="25">
        <v>456</v>
      </c>
      <c r="H133" s="25">
        <v>6</v>
      </c>
      <c r="I133" s="25" t="s">
        <v>80</v>
      </c>
      <c r="J133" s="25" t="s">
        <v>74</v>
      </c>
      <c r="K133" s="25">
        <v>91</v>
      </c>
      <c r="L133" s="25" t="s">
        <v>84</v>
      </c>
      <c r="M133" s="25" t="s">
        <v>83</v>
      </c>
      <c r="N133" s="25" t="s">
        <v>84</v>
      </c>
      <c r="O133" s="25">
        <v>91</v>
      </c>
      <c r="P133" s="25" t="s">
        <v>84</v>
      </c>
      <c r="Q133" s="25" t="s">
        <v>84</v>
      </c>
      <c r="R133" s="25" t="s">
        <v>72</v>
      </c>
      <c r="S133" s="25" t="s">
        <v>84</v>
      </c>
      <c r="T133" s="25">
        <v>91</v>
      </c>
      <c r="V133" s="25" t="s">
        <v>70</v>
      </c>
      <c r="X133" s="25" t="s">
        <v>57</v>
      </c>
      <c r="Y133" s="25" t="s">
        <v>187</v>
      </c>
    </row>
    <row r="134" spans="5:25" s="24" customFormat="1" hidden="1">
      <c r="E134" s="24">
        <v>907</v>
      </c>
      <c r="F134" s="25" t="s">
        <v>84</v>
      </c>
      <c r="G134" s="25">
        <v>456</v>
      </c>
      <c r="H134" s="25">
        <v>6</v>
      </c>
      <c r="I134" s="25" t="s">
        <v>80</v>
      </c>
      <c r="J134" s="25" t="s">
        <v>74</v>
      </c>
      <c r="K134" s="25">
        <v>91</v>
      </c>
      <c r="L134" s="25" t="s">
        <v>84</v>
      </c>
      <c r="M134" s="25" t="s">
        <v>83</v>
      </c>
      <c r="N134" s="25" t="s">
        <v>84</v>
      </c>
      <c r="O134" s="25">
        <v>91</v>
      </c>
      <c r="P134" s="25" t="s">
        <v>84</v>
      </c>
      <c r="Q134" s="25" t="s">
        <v>84</v>
      </c>
      <c r="R134" s="25" t="s">
        <v>72</v>
      </c>
      <c r="S134" s="25" t="s">
        <v>84</v>
      </c>
      <c r="T134" s="25">
        <v>91</v>
      </c>
      <c r="V134" s="25" t="s">
        <v>70</v>
      </c>
      <c r="X134" s="25" t="s">
        <v>57</v>
      </c>
      <c r="Y134" s="25" t="s">
        <v>187</v>
      </c>
    </row>
  </sheetData>
  <sheetProtection algorithmName="SHA-512" hashValue="lwdJLaBusKm1iR0HiLK+TeV9DOSB08VSuldF4Gcg0JxEXhHu7kyc3uZ57EgVk1o0E0UTYpTyE9CvKfmyqUkjhg==" saltValue="8V6u1emRfKLzR5DBFFX+eQ==" spinCount="100000" sheet="1" objects="1" scenarios="1" selectLockedCells="1"/>
  <mergeCells count="75">
    <mergeCell ref="AD8:AE8"/>
    <mergeCell ref="B9:E9"/>
    <mergeCell ref="G9:J9"/>
    <mergeCell ref="K9:AE9"/>
    <mergeCell ref="B10:H10"/>
    <mergeCell ref="R8:S8"/>
    <mergeCell ref="T8:U8"/>
    <mergeCell ref="V8:W8"/>
    <mergeCell ref="X8:Y8"/>
    <mergeCell ref="Z8:AA8"/>
    <mergeCell ref="AB8:AC8"/>
    <mergeCell ref="AB6:AC6"/>
    <mergeCell ref="AD6:AE6"/>
    <mergeCell ref="B7:D7"/>
    <mergeCell ref="E7:G7"/>
    <mergeCell ref="E8:G8"/>
    <mergeCell ref="H8:I8"/>
    <mergeCell ref="J8:K8"/>
    <mergeCell ref="L8:M8"/>
    <mergeCell ref="N8:O8"/>
    <mergeCell ref="P8:Q8"/>
    <mergeCell ref="P6:Q6"/>
    <mergeCell ref="R6:S6"/>
    <mergeCell ref="T6:U6"/>
    <mergeCell ref="V6:W6"/>
    <mergeCell ref="X6:Y6"/>
    <mergeCell ref="Z6:AA6"/>
    <mergeCell ref="J6:K6"/>
    <mergeCell ref="L6:M6"/>
    <mergeCell ref="N6:O6"/>
    <mergeCell ref="P4:Q4"/>
    <mergeCell ref="R4:S4"/>
    <mergeCell ref="B5:D5"/>
    <mergeCell ref="E5:G5"/>
    <mergeCell ref="B6:D6"/>
    <mergeCell ref="E6:G6"/>
    <mergeCell ref="H6:I6"/>
    <mergeCell ref="X3:Y3"/>
    <mergeCell ref="Z3:AA3"/>
    <mergeCell ref="AB3:AC3"/>
    <mergeCell ref="AD3:AE3"/>
    <mergeCell ref="B4:D4"/>
    <mergeCell ref="E4:G4"/>
    <mergeCell ref="H4:I4"/>
    <mergeCell ref="J4:K4"/>
    <mergeCell ref="L4:M4"/>
    <mergeCell ref="N4:O4"/>
    <mergeCell ref="AB4:AC4"/>
    <mergeCell ref="AD4:AE4"/>
    <mergeCell ref="T4:U4"/>
    <mergeCell ref="V4:W4"/>
    <mergeCell ref="X4:Y4"/>
    <mergeCell ref="Z4:AA4"/>
    <mergeCell ref="AB2:AC2"/>
    <mergeCell ref="AD2:AE2"/>
    <mergeCell ref="B3:C3"/>
    <mergeCell ref="D3:G3"/>
    <mergeCell ref="L3:M3"/>
    <mergeCell ref="N3:O3"/>
    <mergeCell ref="P3:Q3"/>
    <mergeCell ref="R3:S3"/>
    <mergeCell ref="T3:U3"/>
    <mergeCell ref="V3:W3"/>
    <mergeCell ref="P2:Q2"/>
    <mergeCell ref="R2:S2"/>
    <mergeCell ref="T2:U2"/>
    <mergeCell ref="V2:W2"/>
    <mergeCell ref="X2:Y2"/>
    <mergeCell ref="Z2:AA2"/>
    <mergeCell ref="N2:O2"/>
    <mergeCell ref="B2:C2"/>
    <mergeCell ref="D2:G2"/>
    <mergeCell ref="H2:I3"/>
    <mergeCell ref="J2:K3"/>
    <mergeCell ref="L2:M2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1406E-BC04-455D-B179-EDCCB779F8B0}">
  <sheetPr>
    <tabColor rgb="FFFFC000"/>
  </sheetPr>
  <dimension ref="B1:AF131"/>
  <sheetViews>
    <sheetView workbookViewId="0">
      <selection activeCell="K7" sqref="K7:Y7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3" width="0" hidden="1" customWidth="1"/>
  </cols>
  <sheetData>
    <row r="1" spans="2:31" ht="1" customHeight="1" thickBot="1">
      <c r="B1" s="99"/>
      <c r="C1" s="44"/>
      <c r="D1" s="44"/>
      <c r="E1" s="44"/>
      <c r="F1" s="99"/>
      <c r="G1" s="100"/>
      <c r="H1" s="101"/>
      <c r="I1" s="101"/>
      <c r="J1" s="101"/>
      <c r="K1" s="102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2:31" ht="14" customHeight="1">
      <c r="B2" s="605" t="s">
        <v>188</v>
      </c>
      <c r="C2" s="606"/>
      <c r="D2" s="606"/>
      <c r="E2" s="606"/>
      <c r="F2" s="606"/>
      <c r="G2" s="607"/>
      <c r="H2" s="608" t="s">
        <v>189</v>
      </c>
      <c r="I2" s="609"/>
      <c r="J2" s="610"/>
      <c r="K2" s="608" t="s">
        <v>190</v>
      </c>
      <c r="L2" s="609"/>
      <c r="M2" s="609"/>
      <c r="N2" s="609"/>
      <c r="O2" s="609"/>
      <c r="P2" s="610"/>
      <c r="Q2" s="608" t="s">
        <v>191</v>
      </c>
      <c r="R2" s="609"/>
      <c r="S2" s="609"/>
      <c r="T2" s="609"/>
      <c r="U2" s="609"/>
      <c r="V2" s="609"/>
      <c r="W2" s="610"/>
      <c r="X2" s="608" t="s">
        <v>192</v>
      </c>
      <c r="Y2" s="610"/>
      <c r="Z2" s="551" t="s">
        <v>24</v>
      </c>
      <c r="AA2" s="549"/>
      <c r="AB2" s="549"/>
      <c r="AC2" s="549"/>
      <c r="AD2" s="549"/>
      <c r="AE2" s="554"/>
    </row>
    <row r="3" spans="2:31" ht="14" customHeight="1">
      <c r="B3" s="633" t="s">
        <v>193</v>
      </c>
      <c r="C3" s="634"/>
      <c r="D3" s="634"/>
      <c r="E3" s="634"/>
      <c r="F3" s="634"/>
      <c r="G3" s="635"/>
      <c r="H3" s="636" t="s">
        <v>194</v>
      </c>
      <c r="I3" s="637"/>
      <c r="J3" s="638"/>
      <c r="K3" s="598" t="s">
        <v>195</v>
      </c>
      <c r="L3" s="599"/>
      <c r="M3" s="599"/>
      <c r="N3" s="599"/>
      <c r="O3" s="599"/>
      <c r="P3" s="600"/>
      <c r="Q3" s="598" t="s">
        <v>196</v>
      </c>
      <c r="R3" s="599"/>
      <c r="S3" s="599"/>
      <c r="T3" s="600"/>
      <c r="U3" s="598" t="s">
        <v>197</v>
      </c>
      <c r="V3" s="599"/>
      <c r="W3" s="600"/>
      <c r="X3" s="601" t="str">
        <f>IF(AND(F15&gt;100,E7*F6&gt;0,E7&lt;10,F6&lt;13,E9&lt;&gt;"小二"),"應用","")</f>
        <v/>
      </c>
      <c r="Y3" s="602"/>
      <c r="Z3" s="614" t="s">
        <v>198</v>
      </c>
      <c r="AA3" s="615"/>
      <c r="AB3" s="615"/>
      <c r="AC3" s="615"/>
      <c r="AD3" s="615"/>
      <c r="AE3" s="616"/>
    </row>
    <row r="4" spans="2:31" ht="14" customHeight="1">
      <c r="B4" s="617" t="s">
        <v>199</v>
      </c>
      <c r="C4" s="557"/>
      <c r="D4" s="557"/>
      <c r="E4" s="557"/>
      <c r="F4" s="557"/>
      <c r="G4" s="558"/>
      <c r="H4" s="618" t="s">
        <v>200</v>
      </c>
      <c r="I4" s="408"/>
      <c r="J4" s="409"/>
      <c r="K4" s="110" t="str">
        <f>IF(AND(F15&gt;100,E7*F6&gt;0,E7&lt;10,F6&lt;13),"一","")</f>
        <v/>
      </c>
      <c r="L4" s="111" t="str">
        <f>IF(AND(F15&gt;100,E7*F6&gt;0,E7&lt;10,F6&lt;13),"二","")</f>
        <v/>
      </c>
      <c r="M4" s="111" t="str">
        <f>IF(AND(F15&gt;100,E7*F6&gt;0,E7&lt;10,F6&lt;13),"三","")</f>
        <v/>
      </c>
      <c r="N4" s="111" t="str">
        <f>IF(AND(F15&gt;100,E7*F6&gt;0,E7&lt;10,F6&lt;13,E9&lt;&gt;"小五",E9&lt;&gt;"小六"),"四","")</f>
        <v/>
      </c>
      <c r="O4" s="390" t="str">
        <f>IF(AND(F15&gt;100,E7*F6&gt;0,E7&lt;10,F6&lt;13,OR(E9="小五",E9="小六")),"估算","")</f>
        <v/>
      </c>
      <c r="P4" s="392"/>
      <c r="Q4" s="111" t="str">
        <f>IF(AND(F15&gt;100,E7*F6&gt;0,E7&lt;10,F6&lt;13),"一","")</f>
        <v/>
      </c>
      <c r="R4" s="111" t="str">
        <f>IF(AND(F15&gt;100,E7*F6&gt;0,E7&lt;10,F6&lt;13),"二","")</f>
        <v/>
      </c>
      <c r="S4" s="111" t="str">
        <f>IF(AND(F15&gt;100,E7*F6&gt;0,E7&lt;10,F6&lt;13),"三","")</f>
        <v/>
      </c>
      <c r="T4" s="111" t="str">
        <f>IF(AND(F15&gt;100,E7*F6&gt;0,E7&lt;10,F6&lt;13,E9="小二"),"四","")</f>
        <v/>
      </c>
      <c r="U4" s="111" t="str">
        <f>IF(AND(F15&gt;100,E7*F6&gt;0,E7&lt;10,F6&lt;13),"一","")</f>
        <v/>
      </c>
      <c r="V4" s="111" t="str">
        <f>IF(AND(F15&gt;100,E7*F6&gt;0,E7&lt;10,F6&lt;13),"二","")</f>
        <v/>
      </c>
      <c r="W4" s="111" t="str">
        <f>IF(AND(F15&gt;100,E7*F6&gt;0,E7&lt;10,F6&lt;13),"三","")</f>
        <v/>
      </c>
      <c r="X4" s="603"/>
      <c r="Y4" s="604"/>
      <c r="Z4" s="619"/>
      <c r="AA4" s="620"/>
      <c r="AB4" s="620"/>
      <c r="AC4" s="620"/>
      <c r="AD4" s="620"/>
      <c r="AE4" s="621"/>
    </row>
    <row r="5" spans="2:31" ht="14" customHeight="1">
      <c r="B5" s="628" t="s">
        <v>86</v>
      </c>
      <c r="C5" s="629"/>
      <c r="D5" s="630"/>
      <c r="E5" s="381"/>
      <c r="F5" s="442"/>
      <c r="G5" s="382"/>
      <c r="H5" s="618" t="s">
        <v>201</v>
      </c>
      <c r="I5" s="408"/>
      <c r="J5" s="409"/>
      <c r="K5" s="112"/>
      <c r="L5" s="113"/>
      <c r="M5" s="113"/>
      <c r="N5" s="112"/>
      <c r="O5" s="631"/>
      <c r="P5" s="632"/>
      <c r="Q5" s="112"/>
      <c r="R5" s="112"/>
      <c r="S5" s="112"/>
      <c r="T5" s="112"/>
      <c r="U5" s="112"/>
      <c r="V5" s="112"/>
      <c r="W5" s="112"/>
      <c r="X5" s="631"/>
      <c r="Y5" s="632"/>
      <c r="Z5" s="622"/>
      <c r="AA5" s="623"/>
      <c r="AB5" s="623"/>
      <c r="AC5" s="623"/>
      <c r="AD5" s="623"/>
      <c r="AE5" s="624"/>
    </row>
    <row r="6" spans="2:31" ht="14" customHeight="1">
      <c r="B6" s="628" t="s">
        <v>94</v>
      </c>
      <c r="C6" s="629"/>
      <c r="D6" s="630"/>
      <c r="E6" s="41"/>
      <c r="F6" s="42"/>
      <c r="G6" s="42"/>
      <c r="H6" s="618" t="s">
        <v>202</v>
      </c>
      <c r="I6" s="408"/>
      <c r="J6" s="409"/>
      <c r="K6" s="611" t="str">
        <f>IF(LEN(TRIM(K5))+ LEN(TRIM(L5))+ LEN(TRIM(M5))+ LEN(TRIM(N5))&gt;0, SUM(K5:N5), "")</f>
        <v/>
      </c>
      <c r="L6" s="612"/>
      <c r="M6" s="612"/>
      <c r="N6" s="613"/>
      <c r="O6" s="611" t="str">
        <f>IF(LEN(TRIM(O5))&gt;0,O5,"")</f>
        <v/>
      </c>
      <c r="P6" s="613"/>
      <c r="Q6" s="611" t="str">
        <f>IF(LEN(TRIM(Q5))+ LEN(TRIM(R5))+ LEN(TRIM(S5))+ LEN(TRIM(T5))&gt;0, SUM(Q5:T5), "")</f>
        <v/>
      </c>
      <c r="R6" s="612"/>
      <c r="S6" s="612"/>
      <c r="T6" s="613"/>
      <c r="U6" s="611" t="str">
        <f>IF(LEN(TRIM(U5))+ LEN(TRIM(V5))+ LEN(TRIM(W5))&gt;0, SUM(U5:W5), "")</f>
        <v/>
      </c>
      <c r="V6" s="612"/>
      <c r="W6" s="613"/>
      <c r="X6" s="611" t="str">
        <f>IF(LEN(TRIM(X5))&gt;0,X5,"")</f>
        <v/>
      </c>
      <c r="Y6" s="613"/>
      <c r="Z6" s="622"/>
      <c r="AA6" s="623"/>
      <c r="AB6" s="623"/>
      <c r="AC6" s="623"/>
      <c r="AD6" s="623"/>
      <c r="AE6" s="624"/>
    </row>
    <row r="7" spans="2:31" ht="14" customHeight="1">
      <c r="B7" s="628" t="s">
        <v>17</v>
      </c>
      <c r="C7" s="629"/>
      <c r="D7" s="630"/>
      <c r="E7" s="381"/>
      <c r="F7" s="442"/>
      <c r="G7" s="382"/>
      <c r="H7" s="618" t="s">
        <v>89</v>
      </c>
      <c r="I7" s="408"/>
      <c r="J7" s="409"/>
      <c r="K7" s="639"/>
      <c r="L7" s="183"/>
      <c r="M7" s="183"/>
      <c r="N7" s="640"/>
      <c r="O7" s="639"/>
      <c r="P7" s="640"/>
      <c r="Q7" s="639"/>
      <c r="R7" s="183"/>
      <c r="S7" s="183"/>
      <c r="T7" s="640"/>
      <c r="U7" s="639"/>
      <c r="V7" s="183"/>
      <c r="W7" s="640"/>
      <c r="X7" s="639"/>
      <c r="Y7" s="640"/>
      <c r="Z7" s="622"/>
      <c r="AA7" s="623"/>
      <c r="AB7" s="623"/>
      <c r="AC7" s="623"/>
      <c r="AD7" s="623"/>
      <c r="AE7" s="624"/>
    </row>
    <row r="8" spans="2:31" ht="14" customHeight="1">
      <c r="B8" s="628" t="s">
        <v>144</v>
      </c>
      <c r="C8" s="629"/>
      <c r="D8" s="630"/>
      <c r="E8" s="652" t="str">
        <f>IF(AND(F15&gt;100,E7*F6&gt;0,E7&lt;10,F6&lt;13),VLOOKUP(F15,E24:Y131,21,FALSE),"")</f>
        <v/>
      </c>
      <c r="F8" s="385"/>
      <c r="G8" s="386"/>
      <c r="H8" s="618" t="s">
        <v>203</v>
      </c>
      <c r="I8" s="408"/>
      <c r="J8" s="409"/>
      <c r="K8" s="611" t="str">
        <f>IF(AND(F15&gt;100,E7*F6&gt;0,E7&lt;10,F6&lt;13, LEN(TRIM(K6))&gt;0),D21,"")</f>
        <v/>
      </c>
      <c r="L8" s="612"/>
      <c r="M8" s="612"/>
      <c r="N8" s="613"/>
      <c r="O8" s="611" t="str">
        <f>IF(AND(F15&gt;100,E7*F6&gt;0,E7&lt;10,F6&lt;13, LEN(TRIM(O6))&gt;0),F21,"")</f>
        <v/>
      </c>
      <c r="P8" s="613"/>
      <c r="Q8" s="611" t="str">
        <f>IF(AND(F15&gt;100,E7*F6&gt;0,E7&lt;10,F6&lt;13, LEN(TRIM(Q6))&gt;0),H21,"")</f>
        <v/>
      </c>
      <c r="R8" s="612"/>
      <c r="S8" s="612"/>
      <c r="T8" s="613"/>
      <c r="U8" s="611" t="str">
        <f>IF(AND(F15&gt;100,E7*F6&gt;0,E7&lt;10,F6&lt;13, LEN(TRIM(U6))&gt;0),J21,"")</f>
        <v/>
      </c>
      <c r="V8" s="612"/>
      <c r="W8" s="613"/>
      <c r="X8" s="611" t="str">
        <f>IF(AND(F15&gt;100,E7*F6&gt;0,E7&lt;10,F6&lt;13, LEN(TRIM(X6))&gt;0),L21,"")</f>
        <v/>
      </c>
      <c r="Y8" s="613"/>
      <c r="Z8" s="622"/>
      <c r="AA8" s="623"/>
      <c r="AB8" s="623"/>
      <c r="AC8" s="623"/>
      <c r="AD8" s="623"/>
      <c r="AE8" s="624"/>
    </row>
    <row r="9" spans="2:31" ht="14" customHeight="1">
      <c r="B9" s="628" t="s">
        <v>204</v>
      </c>
      <c r="C9" s="629"/>
      <c r="D9" s="630"/>
      <c r="E9" s="532" t="str">
        <f>IF(AND(F15&gt;100,E7*F6&gt;0,E7&lt;10,F6&lt;13),VLOOKUP(F15,E24:Y131,20,FALSE),"")</f>
        <v/>
      </c>
      <c r="F9" s="648"/>
      <c r="G9" s="533"/>
      <c r="H9" s="618" t="s">
        <v>205</v>
      </c>
      <c r="I9" s="408"/>
      <c r="J9" s="409"/>
      <c r="K9" s="649" t="str">
        <f>IF(OR(N17="",N17&gt;0), "","●")</f>
        <v/>
      </c>
      <c r="L9" s="650"/>
      <c r="M9" s="650"/>
      <c r="N9" s="651"/>
      <c r="O9" s="649" t="str">
        <f>IF(OR(O17="",O17&gt;0), "","●")</f>
        <v/>
      </c>
      <c r="P9" s="651"/>
      <c r="Q9" s="649" t="str">
        <f>IF(OR(P17="",P17&gt;0), "","●")</f>
        <v/>
      </c>
      <c r="R9" s="650"/>
      <c r="S9" s="650"/>
      <c r="T9" s="651"/>
      <c r="U9" s="649" t="str">
        <f>IF(OR(Q17="",Q17&gt;0), "","●")</f>
        <v/>
      </c>
      <c r="V9" s="650"/>
      <c r="W9" s="651"/>
      <c r="X9" s="649" t="str">
        <f>IF(OR(R17="",R17&gt;0), "","●")</f>
        <v/>
      </c>
      <c r="Y9" s="651"/>
      <c r="Z9" s="625"/>
      <c r="AA9" s="626"/>
      <c r="AB9" s="626"/>
      <c r="AC9" s="626"/>
      <c r="AD9" s="626"/>
      <c r="AE9" s="627"/>
    </row>
    <row r="10" spans="2:31" ht="14" customHeight="1">
      <c r="B10" s="641" t="s">
        <v>206</v>
      </c>
      <c r="C10" s="642"/>
      <c r="D10" s="642"/>
      <c r="E10" s="642"/>
      <c r="F10" s="642"/>
      <c r="G10" s="642"/>
      <c r="H10" s="642"/>
      <c r="I10" s="642"/>
      <c r="J10" s="642"/>
      <c r="K10" s="642"/>
      <c r="L10" s="642"/>
      <c r="M10" s="642"/>
      <c r="N10" s="642"/>
      <c r="O10" s="642"/>
      <c r="P10" s="642"/>
      <c r="Q10" s="642"/>
      <c r="R10" s="642"/>
      <c r="S10" s="642"/>
      <c r="T10" s="642"/>
      <c r="U10" s="642"/>
      <c r="V10" s="642"/>
      <c r="W10" s="642"/>
      <c r="X10" s="642"/>
      <c r="Y10" s="642"/>
      <c r="Z10" s="642"/>
      <c r="AA10" s="642"/>
      <c r="AB10" s="642"/>
      <c r="AC10" s="642"/>
      <c r="AD10" s="642"/>
      <c r="AE10" s="643"/>
    </row>
    <row r="11" spans="2:31" ht="14" customHeight="1" thickBot="1">
      <c r="B11" s="644" t="s">
        <v>207</v>
      </c>
      <c r="C11" s="645"/>
      <c r="D11" s="645"/>
      <c r="E11" s="645"/>
      <c r="F11" s="645"/>
      <c r="G11" s="645"/>
      <c r="H11" s="645"/>
      <c r="I11" s="645"/>
      <c r="J11" s="645"/>
      <c r="K11" s="645"/>
      <c r="L11" s="645"/>
      <c r="M11" s="645"/>
      <c r="N11" s="645"/>
      <c r="O11" s="645"/>
      <c r="P11" s="645"/>
      <c r="Q11" s="645"/>
      <c r="R11" s="645"/>
      <c r="S11" s="645"/>
      <c r="T11" s="645"/>
      <c r="U11" s="645"/>
      <c r="V11" s="645"/>
      <c r="W11" s="645"/>
      <c r="X11" s="645"/>
      <c r="Y11" s="645"/>
      <c r="Z11" s="645"/>
      <c r="AA11" s="645"/>
      <c r="AB11" s="645"/>
      <c r="AC11" s="645"/>
      <c r="AD11" s="645"/>
      <c r="AE11" s="646"/>
    </row>
    <row r="12" spans="2:31" ht="7" hidden="1" customHeight="1">
      <c r="B12" s="99"/>
      <c r="C12" s="44"/>
      <c r="D12" s="44"/>
      <c r="E12" s="44"/>
      <c r="F12" s="99"/>
      <c r="G12" s="100"/>
      <c r="H12" s="101"/>
      <c r="I12" s="101"/>
      <c r="J12" s="101"/>
      <c r="K12" s="102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</row>
    <row r="13" spans="2:31" s="24" customFormat="1" hidden="1">
      <c r="I13" s="30"/>
      <c r="J13" s="30"/>
      <c r="K13" s="30"/>
      <c r="L13" s="30"/>
      <c r="M13" s="30"/>
      <c r="N13" s="30"/>
      <c r="O13" s="30"/>
      <c r="P13" s="30"/>
      <c r="Q13" s="30"/>
      <c r="S13" s="31"/>
      <c r="T13" s="114"/>
    </row>
    <row r="14" spans="2:31" s="24" customFormat="1" hidden="1">
      <c r="B14" s="647" t="s">
        <v>208</v>
      </c>
      <c r="C14" s="647"/>
      <c r="D14" s="647"/>
      <c r="E14" s="647"/>
      <c r="I14" s="30"/>
      <c r="J14" s="30"/>
      <c r="K14" s="30"/>
      <c r="L14" s="30"/>
      <c r="M14" s="30"/>
      <c r="N14" s="30"/>
      <c r="O14" s="30"/>
      <c r="P14" s="30"/>
      <c r="Q14" s="30"/>
      <c r="S14" s="31"/>
      <c r="T14" s="114"/>
    </row>
    <row r="15" spans="2:31" s="24" customFormat="1" hidden="1">
      <c r="E15" s="25" t="s">
        <v>209</v>
      </c>
      <c r="F15" s="24">
        <f>E7*100+F6</f>
        <v>0</v>
      </c>
      <c r="I15" s="30"/>
      <c r="J15" s="30"/>
      <c r="K15" s="30"/>
      <c r="L15" s="30"/>
      <c r="M15" s="30"/>
      <c r="N15" s="30"/>
      <c r="O15" s="30"/>
      <c r="P15" s="30"/>
      <c r="Q15" s="30"/>
      <c r="S15" s="31"/>
      <c r="T15" s="114"/>
    </row>
    <row r="16" spans="2:31" s="24" customFormat="1" ht="21.5" hidden="1">
      <c r="D16" s="25" t="s">
        <v>210</v>
      </c>
      <c r="E16" s="25"/>
      <c r="F16" s="25" t="s">
        <v>211</v>
      </c>
      <c r="G16" s="25"/>
      <c r="H16" s="25" t="s">
        <v>212</v>
      </c>
      <c r="I16" s="31"/>
      <c r="J16" s="31" t="s">
        <v>213</v>
      </c>
      <c r="K16" s="31"/>
      <c r="L16" s="31" t="s">
        <v>214</v>
      </c>
      <c r="M16" s="30"/>
      <c r="N16" s="49">
        <v>1</v>
      </c>
      <c r="O16" s="49">
        <v>2</v>
      </c>
      <c r="P16" s="49">
        <v>3</v>
      </c>
      <c r="Q16" s="49">
        <v>4</v>
      </c>
      <c r="R16" s="49">
        <v>5</v>
      </c>
      <c r="S16" s="31"/>
      <c r="T16" s="114"/>
    </row>
    <row r="17" spans="2:25" s="24" customFormat="1" hidden="1">
      <c r="D17" s="24">
        <f>IF(AND(LEN(TRIM(K6))&gt;0,OR(E9="小六", E9="小五")),17,0)</f>
        <v>0</v>
      </c>
      <c r="F17" s="115">
        <f>IF(AND(LEN(TRIM(O6))&gt;0,OR(E9="小六", E9="小五")),4,0)</f>
        <v>0</v>
      </c>
      <c r="H17" s="24">
        <f>IF(AND(LEN(TRIM(Q6))&gt;0,OR(E9="小六", E9="小五")),24,0)</f>
        <v>0</v>
      </c>
      <c r="I17" s="30"/>
      <c r="J17" s="30">
        <f>IF(AND(LEN(TRIM(U6))&gt;0,OR(E9="小六", E9="小五")),19,0)</f>
        <v>0</v>
      </c>
      <c r="K17" s="30"/>
      <c r="L17" s="30">
        <f>IF(AND(LEN(TRIM(X6))&gt;0,OR(E9="小六", E9="小五")),4,0)</f>
        <v>0</v>
      </c>
      <c r="M17" s="30"/>
      <c r="N17" s="49" t="str">
        <f>IF(AND(LEN(TRIM(K6))&gt;0,LEN(TRIM(K8))&gt;0),K6-K8,"")</f>
        <v/>
      </c>
      <c r="O17" s="49" t="str">
        <f>IF(AND(LEN(TRIM(O6))&gt;0,LEN(TRIM(O8))&gt;0),O6-O8,"")</f>
        <v/>
      </c>
      <c r="P17" s="49" t="str">
        <f>IF(AND(LEN(TRIM(Q6))&gt;0,LEN(TRIM(Q8))&gt;0),Q6-Q8,"")</f>
        <v/>
      </c>
      <c r="Q17" s="49" t="str">
        <f>IF(AND(LEN(TRIM(U6))&gt;0,LEN(TRIM(U8))&gt;0),U6-U8,"")</f>
        <v/>
      </c>
      <c r="R17" s="34" t="str">
        <f>IF(AND(LEN(TRIM(X6))&gt;0,LEN(TRIM(X8))&gt;0),X6-X8,"")</f>
        <v/>
      </c>
      <c r="S17" s="31"/>
      <c r="T17" s="114"/>
    </row>
    <row r="18" spans="2:25" s="24" customFormat="1" hidden="1">
      <c r="D18" s="24">
        <f>IF(AND(LEN(TRIM(K6))&gt;0,E9="小四"),23,0)</f>
        <v>0</v>
      </c>
      <c r="H18" s="24">
        <f>IF(AND(LEN(TRIM(Q6))&gt;0,E9="小四"),24,0)</f>
        <v>0</v>
      </c>
      <c r="I18" s="30"/>
      <c r="J18" s="30">
        <f>IF(AND(LEN(TRIM(U6))&gt;0,E9="小四"),19,0)</f>
        <v>0</v>
      </c>
      <c r="K18" s="30"/>
      <c r="L18" s="30">
        <f>IF(AND(LEN(TRIM(X6))&gt;0,E9="小四"),4,0)</f>
        <v>0</v>
      </c>
      <c r="M18" s="30"/>
      <c r="N18" s="30"/>
      <c r="O18" s="30"/>
      <c r="P18" s="30"/>
      <c r="Q18" s="30"/>
      <c r="S18" s="31"/>
      <c r="T18" s="114"/>
    </row>
    <row r="19" spans="2:25" s="24" customFormat="1" hidden="1">
      <c r="D19" s="24">
        <f>IF(AND(LEN(TRIM(K6))&gt;0,E9="小三"),21,0)</f>
        <v>0</v>
      </c>
      <c r="H19" s="24">
        <f>IF(AND(LEN(TRIM(Q6))&gt;0,E9="小三"),23,0)</f>
        <v>0</v>
      </c>
      <c r="I19" s="30"/>
      <c r="J19" s="30">
        <f>IF(AND(LEN(TRIM(U6))&gt;0,E9="小三"),13,0)</f>
        <v>0</v>
      </c>
      <c r="K19" s="30"/>
      <c r="L19" s="30">
        <f>IF(AND(LEN(TRIM(X6))&gt;0,E9="小三"),3,0)</f>
        <v>0</v>
      </c>
      <c r="M19" s="30"/>
      <c r="N19" s="30"/>
      <c r="O19" s="30"/>
      <c r="P19" s="30"/>
      <c r="Q19" s="30"/>
      <c r="S19" s="31"/>
      <c r="T19" s="114"/>
    </row>
    <row r="20" spans="2:25" s="24" customFormat="1" hidden="1">
      <c r="D20" s="24">
        <f>IF(AND(LEN(TRIM(K6))&gt;0,E9="小二"),15,0)</f>
        <v>0</v>
      </c>
      <c r="H20" s="24">
        <f>IF(AND(LEN(TRIM(Q6))&gt;0,E9="小二"),27,0)</f>
        <v>0</v>
      </c>
      <c r="I20" s="30"/>
      <c r="J20" s="30">
        <f>IF(AND(LEN(TRIM(U6))&gt;0,E9="小二"),15,0)</f>
        <v>0</v>
      </c>
      <c r="K20" s="30"/>
      <c r="L20" s="30"/>
      <c r="M20" s="30"/>
      <c r="N20" s="30"/>
      <c r="O20" s="30"/>
      <c r="P20" s="30"/>
      <c r="Q20" s="30"/>
      <c r="S20" s="31"/>
      <c r="T20" s="114"/>
    </row>
    <row r="21" spans="2:25" s="24" customFormat="1" hidden="1">
      <c r="D21" s="34">
        <f>SUM(D17:D20)</f>
        <v>0</v>
      </c>
      <c r="E21" s="34"/>
      <c r="F21" s="34">
        <f>F17</f>
        <v>0</v>
      </c>
      <c r="G21" s="34"/>
      <c r="H21" s="34">
        <f>SUM(H17:H20)</f>
        <v>0</v>
      </c>
      <c r="I21" s="49"/>
      <c r="J21" s="34">
        <f>SUM(J17:J20)</f>
        <v>0</v>
      </c>
      <c r="K21" s="49"/>
      <c r="L21" s="34">
        <f>SUM(L17:L20)</f>
        <v>0</v>
      </c>
      <c r="M21" s="30"/>
      <c r="N21" s="30"/>
      <c r="O21" s="30"/>
      <c r="P21" s="30"/>
      <c r="Q21" s="30"/>
      <c r="S21" s="31"/>
      <c r="T21" s="114"/>
    </row>
    <row r="22" spans="2:25" s="24" customFormat="1" hidden="1">
      <c r="I22" s="30"/>
      <c r="J22" s="30"/>
      <c r="K22" s="30"/>
      <c r="L22" s="30"/>
      <c r="M22" s="30"/>
      <c r="N22" s="30"/>
      <c r="O22" s="30"/>
      <c r="P22" s="30"/>
      <c r="Q22" s="30"/>
      <c r="S22" s="25"/>
      <c r="T22" s="114"/>
    </row>
    <row r="23" spans="2:25" s="24" customFormat="1" hidden="1">
      <c r="B23" s="24" t="s">
        <v>28</v>
      </c>
      <c r="F23" s="25" t="s">
        <v>26</v>
      </c>
      <c r="G23" s="25" t="s">
        <v>29</v>
      </c>
      <c r="H23" s="25" t="s">
        <v>30</v>
      </c>
      <c r="I23" s="25" t="s">
        <v>31</v>
      </c>
      <c r="J23" s="25" t="s">
        <v>32</v>
      </c>
      <c r="K23" s="25" t="s">
        <v>33</v>
      </c>
      <c r="L23" s="25" t="s">
        <v>34</v>
      </c>
      <c r="M23" s="25" t="s">
        <v>35</v>
      </c>
      <c r="N23" s="25" t="s">
        <v>36</v>
      </c>
      <c r="O23" s="25" t="s">
        <v>37</v>
      </c>
      <c r="P23" s="25" t="s">
        <v>38</v>
      </c>
      <c r="Q23" s="25" t="s">
        <v>39</v>
      </c>
      <c r="R23" s="25" t="s">
        <v>40</v>
      </c>
      <c r="S23" s="25" t="s">
        <v>41</v>
      </c>
      <c r="T23" s="25" t="s">
        <v>42</v>
      </c>
      <c r="V23" s="25" t="s">
        <v>43</v>
      </c>
      <c r="X23" s="25" t="s">
        <v>44</v>
      </c>
    </row>
    <row r="24" spans="2:25" s="24" customFormat="1" hidden="1">
      <c r="B24" s="34">
        <v>1</v>
      </c>
      <c r="C24" s="35" t="s">
        <v>45</v>
      </c>
      <c r="E24" s="24">
        <v>108</v>
      </c>
      <c r="F24" s="36" t="s">
        <v>46</v>
      </c>
      <c r="G24" s="36" t="s">
        <v>46</v>
      </c>
      <c r="H24" s="36">
        <v>0</v>
      </c>
      <c r="I24" s="36" t="s">
        <v>46</v>
      </c>
      <c r="J24" s="36" t="s">
        <v>46</v>
      </c>
      <c r="K24" s="36" t="s">
        <v>46</v>
      </c>
      <c r="L24" s="36" t="s">
        <v>46</v>
      </c>
      <c r="M24" s="25" t="s">
        <v>47</v>
      </c>
      <c r="N24" s="25" t="s">
        <v>48</v>
      </c>
      <c r="O24" s="36" t="s">
        <v>46</v>
      </c>
      <c r="P24" s="36" t="s">
        <v>46</v>
      </c>
      <c r="Q24" s="36" t="s">
        <v>46</v>
      </c>
      <c r="R24" s="25" t="s">
        <v>49</v>
      </c>
      <c r="S24" s="25" t="s">
        <v>50</v>
      </c>
      <c r="T24" s="36" t="s">
        <v>46</v>
      </c>
      <c r="V24" s="36" t="s">
        <v>46</v>
      </c>
      <c r="X24" s="37" t="s">
        <v>51</v>
      </c>
      <c r="Y24" s="37" t="s">
        <v>51</v>
      </c>
    </row>
    <row r="25" spans="2:25" s="24" customFormat="1" hidden="1">
      <c r="B25" s="34">
        <v>2</v>
      </c>
      <c r="C25" s="35" t="s">
        <v>52</v>
      </c>
      <c r="E25" s="24">
        <v>109</v>
      </c>
      <c r="F25" s="36" t="s">
        <v>46</v>
      </c>
      <c r="G25" s="36" t="s">
        <v>46</v>
      </c>
      <c r="H25" s="36">
        <v>0</v>
      </c>
      <c r="I25" s="36" t="s">
        <v>46</v>
      </c>
      <c r="J25" s="36" t="s">
        <v>46</v>
      </c>
      <c r="K25" s="36" t="s">
        <v>46</v>
      </c>
      <c r="L25" s="36" t="s">
        <v>46</v>
      </c>
      <c r="M25" s="25" t="s">
        <v>47</v>
      </c>
      <c r="N25" s="25" t="s">
        <v>48</v>
      </c>
      <c r="O25" s="36" t="s">
        <v>46</v>
      </c>
      <c r="P25" s="36" t="s">
        <v>46</v>
      </c>
      <c r="Q25" s="36" t="s">
        <v>46</v>
      </c>
      <c r="R25" s="25" t="s">
        <v>49</v>
      </c>
      <c r="S25" s="25" t="s">
        <v>50</v>
      </c>
      <c r="T25" s="36" t="s">
        <v>46</v>
      </c>
      <c r="V25" s="36" t="s">
        <v>46</v>
      </c>
      <c r="X25" s="37" t="s">
        <v>51</v>
      </c>
      <c r="Y25" s="37" t="s">
        <v>51</v>
      </c>
    </row>
    <row r="26" spans="2:25" s="24" customFormat="1" hidden="1">
      <c r="B26" s="34">
        <v>3</v>
      </c>
      <c r="C26" s="35" t="s">
        <v>53</v>
      </c>
      <c r="E26" s="24">
        <v>110</v>
      </c>
      <c r="F26" s="36" t="s">
        <v>46</v>
      </c>
      <c r="G26" s="36" t="s">
        <v>46</v>
      </c>
      <c r="H26" s="36">
        <v>0</v>
      </c>
      <c r="I26" s="36" t="s">
        <v>46</v>
      </c>
      <c r="J26" s="36" t="s">
        <v>46</v>
      </c>
      <c r="K26" s="36" t="s">
        <v>46</v>
      </c>
      <c r="L26" s="36" t="s">
        <v>46</v>
      </c>
      <c r="M26" s="25" t="s">
        <v>47</v>
      </c>
      <c r="N26" s="25" t="s">
        <v>48</v>
      </c>
      <c r="O26" s="36" t="s">
        <v>46</v>
      </c>
      <c r="P26" s="36" t="s">
        <v>46</v>
      </c>
      <c r="Q26" s="36" t="s">
        <v>46</v>
      </c>
      <c r="R26" s="25" t="s">
        <v>49</v>
      </c>
      <c r="S26" s="25" t="s">
        <v>50</v>
      </c>
      <c r="T26" s="36" t="s">
        <v>46</v>
      </c>
      <c r="V26" s="36" t="s">
        <v>46</v>
      </c>
      <c r="X26" s="37" t="s">
        <v>51</v>
      </c>
      <c r="Y26" s="37" t="s">
        <v>51</v>
      </c>
    </row>
    <row r="27" spans="2:25" s="24" customFormat="1" hidden="1">
      <c r="B27" s="34">
        <v>4</v>
      </c>
      <c r="C27" s="35" t="s">
        <v>54</v>
      </c>
      <c r="E27" s="24">
        <v>111</v>
      </c>
      <c r="F27" s="25" t="s">
        <v>50</v>
      </c>
      <c r="G27" s="36" t="s">
        <v>46</v>
      </c>
      <c r="H27" s="36">
        <v>0</v>
      </c>
      <c r="I27" s="36" t="s">
        <v>46</v>
      </c>
      <c r="J27" s="25" t="s">
        <v>48</v>
      </c>
      <c r="K27" s="25" t="s">
        <v>55</v>
      </c>
      <c r="L27" s="25" t="s">
        <v>48</v>
      </c>
      <c r="M27" s="25" t="s">
        <v>47</v>
      </c>
      <c r="N27" s="25" t="s">
        <v>48</v>
      </c>
      <c r="O27" s="36" t="s">
        <v>46</v>
      </c>
      <c r="P27" s="36" t="s">
        <v>46</v>
      </c>
      <c r="Q27" s="25" t="s">
        <v>50</v>
      </c>
      <c r="R27" s="25" t="s">
        <v>49</v>
      </c>
      <c r="S27" s="25" t="s">
        <v>50</v>
      </c>
      <c r="T27" s="25">
        <v>11</v>
      </c>
      <c r="V27" s="25" t="s">
        <v>50</v>
      </c>
      <c r="X27" s="37" t="s">
        <v>51</v>
      </c>
      <c r="Y27" s="37" t="s">
        <v>51</v>
      </c>
    </row>
    <row r="28" spans="2:25" s="24" customFormat="1" hidden="1">
      <c r="B28" s="34">
        <v>5</v>
      </c>
      <c r="C28" s="35" t="s">
        <v>56</v>
      </c>
      <c r="E28" s="24">
        <v>112</v>
      </c>
      <c r="F28" s="25" t="s">
        <v>50</v>
      </c>
      <c r="G28" s="36" t="s">
        <v>46</v>
      </c>
      <c r="H28" s="36">
        <v>0</v>
      </c>
      <c r="I28" s="36" t="s">
        <v>46</v>
      </c>
      <c r="J28" s="25" t="s">
        <v>48</v>
      </c>
      <c r="K28" s="25" t="s">
        <v>55</v>
      </c>
      <c r="L28" s="25" t="s">
        <v>48</v>
      </c>
      <c r="M28" s="25" t="s">
        <v>47</v>
      </c>
      <c r="N28" s="25" t="s">
        <v>48</v>
      </c>
      <c r="O28" s="36" t="s">
        <v>46</v>
      </c>
      <c r="P28" s="36" t="s">
        <v>46</v>
      </c>
      <c r="Q28" s="25" t="s">
        <v>50</v>
      </c>
      <c r="R28" s="25" t="s">
        <v>49</v>
      </c>
      <c r="S28" s="25" t="s">
        <v>50</v>
      </c>
      <c r="T28" s="25">
        <v>11</v>
      </c>
      <c r="V28" s="25" t="s">
        <v>50</v>
      </c>
      <c r="X28" s="37" t="s">
        <v>51</v>
      </c>
      <c r="Y28" s="37" t="s">
        <v>51</v>
      </c>
    </row>
    <row r="29" spans="2:25" s="24" customFormat="1" hidden="1">
      <c r="B29" s="34">
        <v>6</v>
      </c>
      <c r="C29" s="35" t="s">
        <v>57</v>
      </c>
      <c r="E29" s="24">
        <v>101</v>
      </c>
      <c r="F29" s="25" t="s">
        <v>50</v>
      </c>
      <c r="G29" s="36" t="s">
        <v>46</v>
      </c>
      <c r="H29" s="36">
        <v>0</v>
      </c>
      <c r="I29" s="36" t="s">
        <v>46</v>
      </c>
      <c r="J29" s="25" t="s">
        <v>48</v>
      </c>
      <c r="K29" s="25" t="s">
        <v>55</v>
      </c>
      <c r="L29" s="25" t="s">
        <v>48</v>
      </c>
      <c r="M29" s="25" t="s">
        <v>47</v>
      </c>
      <c r="N29" s="25" t="s">
        <v>48</v>
      </c>
      <c r="O29" s="36" t="s">
        <v>46</v>
      </c>
      <c r="P29" s="36" t="s">
        <v>46</v>
      </c>
      <c r="Q29" s="25" t="s">
        <v>50</v>
      </c>
      <c r="R29" s="25" t="s">
        <v>49</v>
      </c>
      <c r="S29" s="25" t="s">
        <v>50</v>
      </c>
      <c r="T29" s="25">
        <v>11</v>
      </c>
      <c r="V29" s="25" t="s">
        <v>50</v>
      </c>
      <c r="X29" s="37" t="s">
        <v>51</v>
      </c>
      <c r="Y29" s="37" t="s">
        <v>51</v>
      </c>
    </row>
    <row r="30" spans="2:25" s="24" customFormat="1" hidden="1">
      <c r="B30" s="34">
        <v>7</v>
      </c>
      <c r="C30" s="35" t="s">
        <v>58</v>
      </c>
      <c r="E30" s="24">
        <v>102</v>
      </c>
      <c r="F30" s="25" t="s">
        <v>50</v>
      </c>
      <c r="G30" s="36" t="s">
        <v>46</v>
      </c>
      <c r="H30" s="36">
        <v>0</v>
      </c>
      <c r="I30" s="36" t="s">
        <v>46</v>
      </c>
      <c r="J30" s="25" t="s">
        <v>48</v>
      </c>
      <c r="K30" s="25" t="s">
        <v>55</v>
      </c>
      <c r="L30" s="25" t="s">
        <v>59</v>
      </c>
      <c r="M30" s="25" t="s">
        <v>47</v>
      </c>
      <c r="N30" s="25" t="s">
        <v>59</v>
      </c>
      <c r="O30" s="36" t="s">
        <v>46</v>
      </c>
      <c r="P30" s="36" t="s">
        <v>46</v>
      </c>
      <c r="Q30" s="25" t="s">
        <v>50</v>
      </c>
      <c r="R30" s="25" t="s">
        <v>49</v>
      </c>
      <c r="S30" s="25" t="s">
        <v>50</v>
      </c>
      <c r="T30" s="25">
        <v>11</v>
      </c>
      <c r="V30" s="25" t="s">
        <v>50</v>
      </c>
      <c r="X30" s="37" t="s">
        <v>51</v>
      </c>
      <c r="Y30" s="37" t="s">
        <v>51</v>
      </c>
    </row>
    <row r="31" spans="2:25" s="24" customFormat="1" hidden="1">
      <c r="B31" s="34">
        <v>8</v>
      </c>
      <c r="C31" s="35" t="s">
        <v>60</v>
      </c>
      <c r="E31" s="24">
        <v>103</v>
      </c>
      <c r="F31" s="25" t="s">
        <v>50</v>
      </c>
      <c r="G31" s="36" t="s">
        <v>46</v>
      </c>
      <c r="H31" s="36">
        <v>0</v>
      </c>
      <c r="I31" s="36" t="s">
        <v>46</v>
      </c>
      <c r="J31" s="25" t="s">
        <v>48</v>
      </c>
      <c r="K31" s="25" t="s">
        <v>55</v>
      </c>
      <c r="L31" s="25" t="s">
        <v>59</v>
      </c>
      <c r="M31" s="25" t="s">
        <v>47</v>
      </c>
      <c r="N31" s="25" t="s">
        <v>59</v>
      </c>
      <c r="O31" s="36" t="s">
        <v>46</v>
      </c>
      <c r="P31" s="36" t="s">
        <v>46</v>
      </c>
      <c r="Q31" s="25" t="s">
        <v>50</v>
      </c>
      <c r="R31" s="25" t="s">
        <v>49</v>
      </c>
      <c r="S31" s="25" t="s">
        <v>50</v>
      </c>
      <c r="T31" s="25">
        <v>11</v>
      </c>
      <c r="V31" s="25" t="s">
        <v>50</v>
      </c>
      <c r="X31" s="37" t="s">
        <v>51</v>
      </c>
      <c r="Y31" s="37" t="s">
        <v>51</v>
      </c>
    </row>
    <row r="32" spans="2:25" s="24" customFormat="1" hidden="1">
      <c r="B32" s="34">
        <v>9</v>
      </c>
      <c r="C32" s="35" t="s">
        <v>61</v>
      </c>
      <c r="E32" s="24">
        <v>104</v>
      </c>
      <c r="F32" s="25" t="s">
        <v>50</v>
      </c>
      <c r="G32" s="36" t="s">
        <v>46</v>
      </c>
      <c r="H32" s="36">
        <v>0</v>
      </c>
      <c r="I32" s="36" t="s">
        <v>46</v>
      </c>
      <c r="J32" s="25" t="s">
        <v>48</v>
      </c>
      <c r="K32" s="25" t="s">
        <v>55</v>
      </c>
      <c r="L32" s="25" t="s">
        <v>59</v>
      </c>
      <c r="M32" s="25" t="s">
        <v>47</v>
      </c>
      <c r="N32" s="25" t="s">
        <v>59</v>
      </c>
      <c r="O32" s="36" t="s">
        <v>46</v>
      </c>
      <c r="P32" s="36" t="s">
        <v>46</v>
      </c>
      <c r="Q32" s="25" t="s">
        <v>50</v>
      </c>
      <c r="R32" s="25" t="s">
        <v>49</v>
      </c>
      <c r="S32" s="25" t="s">
        <v>50</v>
      </c>
      <c r="T32" s="25">
        <v>11</v>
      </c>
      <c r="V32" s="25" t="s">
        <v>50</v>
      </c>
      <c r="X32" s="37" t="s">
        <v>51</v>
      </c>
      <c r="Y32" s="37" t="s">
        <v>51</v>
      </c>
    </row>
    <row r="33" spans="5:25" s="24" customFormat="1" hidden="1">
      <c r="E33" s="24">
        <v>105</v>
      </c>
      <c r="F33" s="25" t="s">
        <v>50</v>
      </c>
      <c r="G33" s="36" t="s">
        <v>46</v>
      </c>
      <c r="H33" s="36">
        <v>0</v>
      </c>
      <c r="I33" s="36" t="s">
        <v>46</v>
      </c>
      <c r="J33" s="25" t="s">
        <v>59</v>
      </c>
      <c r="K33" s="25" t="s">
        <v>55</v>
      </c>
      <c r="L33" s="25" t="s">
        <v>59</v>
      </c>
      <c r="M33" s="25" t="s">
        <v>47</v>
      </c>
      <c r="N33" s="25" t="s">
        <v>59</v>
      </c>
      <c r="O33" s="36" t="s">
        <v>46</v>
      </c>
      <c r="P33" s="36" t="s">
        <v>46</v>
      </c>
      <c r="Q33" s="25" t="s">
        <v>50</v>
      </c>
      <c r="R33" s="25" t="s">
        <v>49</v>
      </c>
      <c r="S33" s="25" t="s">
        <v>50</v>
      </c>
      <c r="T33" s="25">
        <v>11</v>
      </c>
      <c r="V33" s="25" t="s">
        <v>50</v>
      </c>
      <c r="X33" s="37" t="s">
        <v>51</v>
      </c>
      <c r="Y33" s="37" t="s">
        <v>51</v>
      </c>
    </row>
    <row r="34" spans="5:25" s="24" customFormat="1" hidden="1">
      <c r="E34" s="24">
        <v>106</v>
      </c>
      <c r="F34" s="25" t="s">
        <v>50</v>
      </c>
      <c r="G34" s="36" t="s">
        <v>46</v>
      </c>
      <c r="H34" s="36">
        <v>0</v>
      </c>
      <c r="I34" s="36" t="s">
        <v>46</v>
      </c>
      <c r="J34" s="25" t="s">
        <v>59</v>
      </c>
      <c r="K34" s="25" t="s">
        <v>55</v>
      </c>
      <c r="L34" s="25" t="s">
        <v>59</v>
      </c>
      <c r="M34" s="25" t="s">
        <v>47</v>
      </c>
      <c r="N34" s="25" t="s">
        <v>59</v>
      </c>
      <c r="O34" s="36" t="s">
        <v>46</v>
      </c>
      <c r="P34" s="36" t="s">
        <v>46</v>
      </c>
      <c r="Q34" s="25" t="s">
        <v>50</v>
      </c>
      <c r="R34" s="25" t="s">
        <v>49</v>
      </c>
      <c r="S34" s="25" t="s">
        <v>50</v>
      </c>
      <c r="T34" s="25">
        <v>11</v>
      </c>
      <c r="V34" s="25" t="s">
        <v>50</v>
      </c>
      <c r="X34" s="37" t="s">
        <v>51</v>
      </c>
      <c r="Y34" s="37" t="s">
        <v>51</v>
      </c>
    </row>
    <row r="35" spans="5:25" s="24" customFormat="1" hidden="1">
      <c r="E35" s="24">
        <v>107</v>
      </c>
      <c r="F35" s="25" t="s">
        <v>50</v>
      </c>
      <c r="G35" s="36" t="s">
        <v>46</v>
      </c>
      <c r="H35" s="36">
        <v>0</v>
      </c>
      <c r="I35" s="36" t="s">
        <v>46</v>
      </c>
      <c r="J35" s="25" t="s">
        <v>59</v>
      </c>
      <c r="K35" s="25" t="s">
        <v>55</v>
      </c>
      <c r="L35" s="25" t="s">
        <v>59</v>
      </c>
      <c r="M35" s="25" t="s">
        <v>47</v>
      </c>
      <c r="N35" s="25" t="s">
        <v>59</v>
      </c>
      <c r="O35" s="36" t="s">
        <v>46</v>
      </c>
      <c r="P35" s="36" t="s">
        <v>46</v>
      </c>
      <c r="Q35" s="25" t="s">
        <v>50</v>
      </c>
      <c r="R35" s="25" t="s">
        <v>49</v>
      </c>
      <c r="S35" s="25" t="s">
        <v>50</v>
      </c>
      <c r="T35" s="25">
        <v>11</v>
      </c>
      <c r="V35" s="25" t="s">
        <v>50</v>
      </c>
      <c r="X35" s="37" t="s">
        <v>51</v>
      </c>
      <c r="Y35" s="37" t="s">
        <v>51</v>
      </c>
    </row>
    <row r="36" spans="5:25" s="24" customFormat="1" hidden="1">
      <c r="E36" s="24">
        <v>208</v>
      </c>
      <c r="F36" s="25" t="s">
        <v>50</v>
      </c>
      <c r="G36" s="36" t="s">
        <v>46</v>
      </c>
      <c r="H36" s="36">
        <v>0</v>
      </c>
      <c r="I36" s="37" t="s">
        <v>62</v>
      </c>
      <c r="J36" s="25" t="s">
        <v>59</v>
      </c>
      <c r="K36" s="25" t="s">
        <v>55</v>
      </c>
      <c r="L36" s="25" t="s">
        <v>63</v>
      </c>
      <c r="M36" s="25" t="s">
        <v>64</v>
      </c>
      <c r="N36" s="25" t="s">
        <v>63</v>
      </c>
      <c r="O36" s="25">
        <v>21</v>
      </c>
      <c r="P36" s="25" t="s">
        <v>65</v>
      </c>
      <c r="Q36" s="25" t="s">
        <v>65</v>
      </c>
      <c r="R36" s="25" t="s">
        <v>49</v>
      </c>
      <c r="S36" s="25" t="s">
        <v>65</v>
      </c>
      <c r="T36" s="25">
        <v>21</v>
      </c>
      <c r="V36" s="25" t="s">
        <v>65</v>
      </c>
      <c r="X36" s="37" t="s">
        <v>51</v>
      </c>
      <c r="Y36" s="37" t="s">
        <v>51</v>
      </c>
    </row>
    <row r="37" spans="5:25" s="24" customFormat="1" hidden="1">
      <c r="E37" s="24">
        <v>209</v>
      </c>
      <c r="F37" s="25" t="s">
        <v>50</v>
      </c>
      <c r="G37" s="36" t="s">
        <v>46</v>
      </c>
      <c r="H37" s="36">
        <v>0</v>
      </c>
      <c r="I37" s="37" t="s">
        <v>62</v>
      </c>
      <c r="J37" s="25" t="s">
        <v>59</v>
      </c>
      <c r="K37" s="25" t="s">
        <v>55</v>
      </c>
      <c r="L37" s="25" t="s">
        <v>63</v>
      </c>
      <c r="M37" s="25" t="s">
        <v>64</v>
      </c>
      <c r="N37" s="25" t="s">
        <v>63</v>
      </c>
      <c r="O37" s="25">
        <v>21</v>
      </c>
      <c r="P37" s="25" t="s">
        <v>65</v>
      </c>
      <c r="Q37" s="25" t="s">
        <v>65</v>
      </c>
      <c r="R37" s="25" t="s">
        <v>49</v>
      </c>
      <c r="S37" s="25" t="s">
        <v>65</v>
      </c>
      <c r="T37" s="25">
        <v>21</v>
      </c>
      <c r="V37" s="25" t="s">
        <v>65</v>
      </c>
      <c r="X37" s="37" t="s">
        <v>51</v>
      </c>
      <c r="Y37" s="37" t="s">
        <v>51</v>
      </c>
    </row>
    <row r="38" spans="5:25" s="24" customFormat="1" hidden="1">
      <c r="E38" s="24">
        <v>210</v>
      </c>
      <c r="F38" s="25" t="s">
        <v>50</v>
      </c>
      <c r="G38" s="36" t="s">
        <v>46</v>
      </c>
      <c r="H38" s="36">
        <v>0</v>
      </c>
      <c r="I38" s="37" t="s">
        <v>62</v>
      </c>
      <c r="J38" s="25" t="s">
        <v>59</v>
      </c>
      <c r="K38" s="25" t="s">
        <v>55</v>
      </c>
      <c r="L38" s="25" t="s">
        <v>63</v>
      </c>
      <c r="M38" s="25" t="s">
        <v>64</v>
      </c>
      <c r="N38" s="25" t="s">
        <v>63</v>
      </c>
      <c r="O38" s="25">
        <v>21</v>
      </c>
      <c r="P38" s="25" t="s">
        <v>65</v>
      </c>
      <c r="Q38" s="25" t="s">
        <v>65</v>
      </c>
      <c r="R38" s="25" t="s">
        <v>49</v>
      </c>
      <c r="S38" s="25" t="s">
        <v>65</v>
      </c>
      <c r="T38" s="25">
        <v>21</v>
      </c>
      <c r="V38" s="25" t="s">
        <v>65</v>
      </c>
      <c r="X38" s="37" t="s">
        <v>51</v>
      </c>
      <c r="Y38" s="37" t="s">
        <v>51</v>
      </c>
    </row>
    <row r="39" spans="5:25" s="24" customFormat="1" hidden="1">
      <c r="E39" s="24">
        <v>211</v>
      </c>
      <c r="F39" s="25" t="s">
        <v>65</v>
      </c>
      <c r="G39" s="25" t="s">
        <v>66</v>
      </c>
      <c r="H39" s="25">
        <v>2</v>
      </c>
      <c r="I39" s="25" t="s">
        <v>65</v>
      </c>
      <c r="J39" s="25" t="s">
        <v>63</v>
      </c>
      <c r="K39" s="25" t="s">
        <v>55</v>
      </c>
      <c r="L39" s="25" t="s">
        <v>63</v>
      </c>
      <c r="M39" s="25" t="s">
        <v>64</v>
      </c>
      <c r="N39" s="25" t="s">
        <v>63</v>
      </c>
      <c r="O39" s="25">
        <v>21</v>
      </c>
      <c r="P39" s="25" t="s">
        <v>65</v>
      </c>
      <c r="Q39" s="25" t="s">
        <v>65</v>
      </c>
      <c r="R39" s="25" t="s">
        <v>49</v>
      </c>
      <c r="S39" s="25" t="s">
        <v>65</v>
      </c>
      <c r="T39" s="25">
        <v>21</v>
      </c>
      <c r="V39" s="25" t="s">
        <v>65</v>
      </c>
      <c r="X39" s="37" t="s">
        <v>51</v>
      </c>
      <c r="Y39" s="37" t="s">
        <v>51</v>
      </c>
    </row>
    <row r="40" spans="5:25" s="24" customFormat="1" hidden="1">
      <c r="E40" s="24">
        <v>212</v>
      </c>
      <c r="F40" s="25" t="s">
        <v>65</v>
      </c>
      <c r="G40" s="25" t="s">
        <v>66</v>
      </c>
      <c r="H40" s="25">
        <v>2</v>
      </c>
      <c r="I40" s="25" t="s">
        <v>65</v>
      </c>
      <c r="J40" s="25" t="s">
        <v>63</v>
      </c>
      <c r="K40" s="25" t="s">
        <v>55</v>
      </c>
      <c r="L40" s="25" t="s">
        <v>63</v>
      </c>
      <c r="M40" s="25" t="s">
        <v>64</v>
      </c>
      <c r="N40" s="25" t="s">
        <v>63</v>
      </c>
      <c r="O40" s="25">
        <v>21</v>
      </c>
      <c r="P40" s="25" t="s">
        <v>65</v>
      </c>
      <c r="Q40" s="25" t="s">
        <v>65</v>
      </c>
      <c r="R40" s="25" t="s">
        <v>49</v>
      </c>
      <c r="S40" s="25" t="s">
        <v>65</v>
      </c>
      <c r="T40" s="25">
        <v>21</v>
      </c>
      <c r="V40" s="25" t="s">
        <v>65</v>
      </c>
      <c r="X40" s="25" t="s">
        <v>65</v>
      </c>
      <c r="Y40" s="25" t="s">
        <v>67</v>
      </c>
    </row>
    <row r="41" spans="5:25" s="24" customFormat="1" hidden="1">
      <c r="E41" s="24">
        <v>201</v>
      </c>
      <c r="F41" s="25" t="s">
        <v>65</v>
      </c>
      <c r="G41" s="25" t="s">
        <v>66</v>
      </c>
      <c r="H41" s="25">
        <v>2</v>
      </c>
      <c r="I41" s="25" t="s">
        <v>65</v>
      </c>
      <c r="J41" s="25" t="s">
        <v>63</v>
      </c>
      <c r="K41" s="25" t="s">
        <v>55</v>
      </c>
      <c r="L41" s="25" t="s">
        <v>63</v>
      </c>
      <c r="M41" s="25" t="s">
        <v>64</v>
      </c>
      <c r="N41" s="25" t="s">
        <v>63</v>
      </c>
      <c r="O41" s="25">
        <v>21</v>
      </c>
      <c r="P41" s="25" t="s">
        <v>65</v>
      </c>
      <c r="Q41" s="25" t="s">
        <v>65</v>
      </c>
      <c r="R41" s="25" t="s">
        <v>49</v>
      </c>
      <c r="S41" s="25" t="s">
        <v>65</v>
      </c>
      <c r="T41" s="25">
        <v>21</v>
      </c>
      <c r="V41" s="25" t="s">
        <v>65</v>
      </c>
      <c r="X41" s="25" t="s">
        <v>65</v>
      </c>
      <c r="Y41" s="25" t="s">
        <v>67</v>
      </c>
    </row>
    <row r="42" spans="5:25" s="24" customFormat="1" hidden="1">
      <c r="E42" s="24">
        <v>202</v>
      </c>
      <c r="F42" s="25" t="s">
        <v>65</v>
      </c>
      <c r="G42" s="25" t="s">
        <v>66</v>
      </c>
      <c r="H42" s="25">
        <v>2</v>
      </c>
      <c r="I42" s="25" t="s">
        <v>65</v>
      </c>
      <c r="J42" s="25" t="s">
        <v>63</v>
      </c>
      <c r="K42" s="25" t="s">
        <v>55</v>
      </c>
      <c r="L42" s="25" t="s">
        <v>68</v>
      </c>
      <c r="M42" s="25" t="s">
        <v>64</v>
      </c>
      <c r="N42" s="25" t="s">
        <v>68</v>
      </c>
      <c r="O42" s="25">
        <v>21</v>
      </c>
      <c r="P42" s="25" t="s">
        <v>65</v>
      </c>
      <c r="Q42" s="25" t="s">
        <v>65</v>
      </c>
      <c r="R42" s="25" t="s">
        <v>49</v>
      </c>
      <c r="S42" s="25" t="s">
        <v>65</v>
      </c>
      <c r="T42" s="25">
        <v>21</v>
      </c>
      <c r="V42" s="25" t="s">
        <v>65</v>
      </c>
      <c r="X42" s="25" t="s">
        <v>65</v>
      </c>
      <c r="Y42" s="25" t="s">
        <v>67</v>
      </c>
    </row>
    <row r="43" spans="5:25" s="24" customFormat="1" hidden="1">
      <c r="E43" s="24">
        <v>203</v>
      </c>
      <c r="F43" s="25" t="s">
        <v>65</v>
      </c>
      <c r="G43" s="25" t="s">
        <v>66</v>
      </c>
      <c r="H43" s="25">
        <v>2</v>
      </c>
      <c r="I43" s="25" t="s">
        <v>65</v>
      </c>
      <c r="J43" s="25" t="s">
        <v>63</v>
      </c>
      <c r="K43" s="25" t="s">
        <v>55</v>
      </c>
      <c r="L43" s="25" t="s">
        <v>68</v>
      </c>
      <c r="M43" s="25" t="s">
        <v>64</v>
      </c>
      <c r="N43" s="25" t="s">
        <v>68</v>
      </c>
      <c r="O43" s="25">
        <v>21</v>
      </c>
      <c r="P43" s="25" t="s">
        <v>65</v>
      </c>
      <c r="Q43" s="25" t="s">
        <v>65</v>
      </c>
      <c r="R43" s="25" t="s">
        <v>49</v>
      </c>
      <c r="S43" s="25" t="s">
        <v>65</v>
      </c>
      <c r="T43" s="25">
        <v>21</v>
      </c>
      <c r="V43" s="25" t="s">
        <v>65</v>
      </c>
      <c r="X43" s="25" t="s">
        <v>65</v>
      </c>
      <c r="Y43" s="25" t="s">
        <v>67</v>
      </c>
    </row>
    <row r="44" spans="5:25" s="24" customFormat="1" hidden="1">
      <c r="E44" s="24">
        <v>204</v>
      </c>
      <c r="F44" s="25" t="s">
        <v>65</v>
      </c>
      <c r="G44" s="25" t="s">
        <v>66</v>
      </c>
      <c r="H44" s="25">
        <v>2</v>
      </c>
      <c r="I44" s="25" t="s">
        <v>65</v>
      </c>
      <c r="J44" s="25" t="s">
        <v>63</v>
      </c>
      <c r="K44" s="25" t="s">
        <v>55</v>
      </c>
      <c r="L44" s="25" t="s">
        <v>68</v>
      </c>
      <c r="M44" s="25" t="s">
        <v>64</v>
      </c>
      <c r="N44" s="25" t="s">
        <v>68</v>
      </c>
      <c r="O44" s="25">
        <v>21</v>
      </c>
      <c r="P44" s="25" t="s">
        <v>65</v>
      </c>
      <c r="Q44" s="25" t="s">
        <v>65</v>
      </c>
      <c r="R44" s="25" t="s">
        <v>49</v>
      </c>
      <c r="S44" s="25" t="s">
        <v>65</v>
      </c>
      <c r="T44" s="25">
        <v>21</v>
      </c>
      <c r="V44" s="25" t="s">
        <v>65</v>
      </c>
      <c r="X44" s="25" t="s">
        <v>65</v>
      </c>
      <c r="Y44" s="25" t="s">
        <v>67</v>
      </c>
    </row>
    <row r="45" spans="5:25" s="24" customFormat="1" hidden="1">
      <c r="E45" s="24">
        <v>205</v>
      </c>
      <c r="F45" s="25" t="s">
        <v>65</v>
      </c>
      <c r="G45" s="25" t="s">
        <v>66</v>
      </c>
      <c r="H45" s="25">
        <v>2</v>
      </c>
      <c r="I45" s="25" t="s">
        <v>65</v>
      </c>
      <c r="J45" s="25" t="s">
        <v>68</v>
      </c>
      <c r="K45" s="25" t="s">
        <v>55</v>
      </c>
      <c r="L45" s="25" t="s">
        <v>68</v>
      </c>
      <c r="M45" s="25" t="s">
        <v>64</v>
      </c>
      <c r="N45" s="25" t="s">
        <v>68</v>
      </c>
      <c r="O45" s="25">
        <v>21</v>
      </c>
      <c r="P45" s="25" t="s">
        <v>65</v>
      </c>
      <c r="Q45" s="25" t="s">
        <v>65</v>
      </c>
      <c r="R45" s="25" t="s">
        <v>49</v>
      </c>
      <c r="S45" s="25" t="s">
        <v>65</v>
      </c>
      <c r="T45" s="25">
        <v>21</v>
      </c>
      <c r="V45" s="25" t="s">
        <v>65</v>
      </c>
      <c r="X45" s="25" t="s">
        <v>65</v>
      </c>
      <c r="Y45" s="25" t="s">
        <v>67</v>
      </c>
    </row>
    <row r="46" spans="5:25" s="24" customFormat="1" hidden="1">
      <c r="E46" s="24">
        <v>206</v>
      </c>
      <c r="F46" s="25" t="s">
        <v>65</v>
      </c>
      <c r="G46" s="25" t="s">
        <v>66</v>
      </c>
      <c r="H46" s="25">
        <v>2</v>
      </c>
      <c r="I46" s="25" t="s">
        <v>65</v>
      </c>
      <c r="J46" s="25" t="s">
        <v>68</v>
      </c>
      <c r="K46" s="25" t="s">
        <v>55</v>
      </c>
      <c r="L46" s="25" t="s">
        <v>68</v>
      </c>
      <c r="M46" s="25" t="s">
        <v>64</v>
      </c>
      <c r="N46" s="25" t="s">
        <v>68</v>
      </c>
      <c r="O46" s="25">
        <v>21</v>
      </c>
      <c r="P46" s="25" t="s">
        <v>65</v>
      </c>
      <c r="Q46" s="25" t="s">
        <v>65</v>
      </c>
      <c r="R46" s="25" t="s">
        <v>49</v>
      </c>
      <c r="S46" s="25" t="s">
        <v>65</v>
      </c>
      <c r="T46" s="25">
        <v>21</v>
      </c>
      <c r="V46" s="25" t="s">
        <v>65</v>
      </c>
      <c r="X46" s="25" t="s">
        <v>65</v>
      </c>
      <c r="Y46" s="25" t="s">
        <v>67</v>
      </c>
    </row>
    <row r="47" spans="5:25" s="24" customFormat="1" hidden="1">
      <c r="E47" s="24">
        <v>207</v>
      </c>
      <c r="F47" s="25" t="s">
        <v>65</v>
      </c>
      <c r="G47" s="25" t="s">
        <v>66</v>
      </c>
      <c r="H47" s="25">
        <v>2</v>
      </c>
      <c r="I47" s="25" t="s">
        <v>65</v>
      </c>
      <c r="J47" s="25" t="s">
        <v>68</v>
      </c>
      <c r="K47" s="25" t="s">
        <v>55</v>
      </c>
      <c r="L47" s="25" t="s">
        <v>68</v>
      </c>
      <c r="M47" s="25" t="s">
        <v>64</v>
      </c>
      <c r="N47" s="25" t="s">
        <v>68</v>
      </c>
      <c r="O47" s="25">
        <v>21</v>
      </c>
      <c r="P47" s="25" t="s">
        <v>65</v>
      </c>
      <c r="Q47" s="25" t="s">
        <v>65</v>
      </c>
      <c r="R47" s="25" t="s">
        <v>49</v>
      </c>
      <c r="S47" s="25" t="s">
        <v>65</v>
      </c>
      <c r="T47" s="25">
        <v>21</v>
      </c>
      <c r="V47" s="25" t="s">
        <v>65</v>
      </c>
      <c r="X47" s="25" t="s">
        <v>65</v>
      </c>
      <c r="Y47" s="25" t="s">
        <v>67</v>
      </c>
    </row>
    <row r="48" spans="5:25" s="24" customFormat="1" hidden="1">
      <c r="E48" s="24">
        <v>308</v>
      </c>
      <c r="F48" s="25" t="s">
        <v>65</v>
      </c>
      <c r="G48" s="25" t="s">
        <v>66</v>
      </c>
      <c r="H48" s="25">
        <v>2</v>
      </c>
      <c r="I48" s="25" t="s">
        <v>65</v>
      </c>
      <c r="J48" s="25" t="s">
        <v>68</v>
      </c>
      <c r="K48" s="25" t="s">
        <v>69</v>
      </c>
      <c r="L48" s="25" t="s">
        <v>70</v>
      </c>
      <c r="M48" s="25" t="s">
        <v>71</v>
      </c>
      <c r="N48" s="25" t="s">
        <v>70</v>
      </c>
      <c r="O48" s="25">
        <v>31</v>
      </c>
      <c r="P48" s="25" t="s">
        <v>70</v>
      </c>
      <c r="Q48" s="25" t="s">
        <v>70</v>
      </c>
      <c r="R48" s="25" t="s">
        <v>72</v>
      </c>
      <c r="S48" s="25" t="s">
        <v>70</v>
      </c>
      <c r="T48" s="25">
        <v>31</v>
      </c>
      <c r="V48" s="25" t="s">
        <v>70</v>
      </c>
      <c r="X48" s="25" t="s">
        <v>70</v>
      </c>
      <c r="Y48" s="25" t="s">
        <v>73</v>
      </c>
    </row>
    <row r="49" spans="5:25" s="24" customFormat="1" hidden="1">
      <c r="E49" s="24">
        <v>309</v>
      </c>
      <c r="F49" s="25" t="s">
        <v>65</v>
      </c>
      <c r="G49" s="25" t="s">
        <v>66</v>
      </c>
      <c r="H49" s="25">
        <v>2</v>
      </c>
      <c r="I49" s="25" t="s">
        <v>65</v>
      </c>
      <c r="J49" s="25" t="s">
        <v>68</v>
      </c>
      <c r="K49" s="25" t="s">
        <v>69</v>
      </c>
      <c r="L49" s="25" t="s">
        <v>70</v>
      </c>
      <c r="M49" s="25" t="s">
        <v>71</v>
      </c>
      <c r="N49" s="25" t="s">
        <v>70</v>
      </c>
      <c r="O49" s="25">
        <v>31</v>
      </c>
      <c r="P49" s="25" t="s">
        <v>70</v>
      </c>
      <c r="Q49" s="25" t="s">
        <v>70</v>
      </c>
      <c r="R49" s="25" t="s">
        <v>72</v>
      </c>
      <c r="S49" s="25" t="s">
        <v>70</v>
      </c>
      <c r="T49" s="25">
        <v>31</v>
      </c>
      <c r="V49" s="25" t="s">
        <v>70</v>
      </c>
      <c r="X49" s="25" t="s">
        <v>70</v>
      </c>
      <c r="Y49" s="25" t="s">
        <v>73</v>
      </c>
    </row>
    <row r="50" spans="5:25" s="24" customFormat="1" hidden="1">
      <c r="E50" s="24">
        <v>310</v>
      </c>
      <c r="F50" s="25" t="s">
        <v>65</v>
      </c>
      <c r="G50" s="25" t="s">
        <v>66</v>
      </c>
      <c r="H50" s="25">
        <v>2</v>
      </c>
      <c r="I50" s="25" t="s">
        <v>65</v>
      </c>
      <c r="J50" s="25" t="s">
        <v>68</v>
      </c>
      <c r="K50" s="25" t="s">
        <v>69</v>
      </c>
      <c r="L50" s="25" t="s">
        <v>70</v>
      </c>
      <c r="M50" s="25" t="s">
        <v>71</v>
      </c>
      <c r="N50" s="25" t="s">
        <v>70</v>
      </c>
      <c r="O50" s="25">
        <v>31</v>
      </c>
      <c r="P50" s="25" t="s">
        <v>70</v>
      </c>
      <c r="Q50" s="25" t="s">
        <v>70</v>
      </c>
      <c r="R50" s="25" t="s">
        <v>72</v>
      </c>
      <c r="S50" s="25" t="s">
        <v>70</v>
      </c>
      <c r="T50" s="25">
        <v>31</v>
      </c>
      <c r="V50" s="25" t="s">
        <v>70</v>
      </c>
      <c r="X50" s="25" t="s">
        <v>70</v>
      </c>
      <c r="Y50" s="25" t="s">
        <v>73</v>
      </c>
    </row>
    <row r="51" spans="5:25" s="24" customFormat="1" hidden="1">
      <c r="E51" s="24">
        <v>311</v>
      </c>
      <c r="F51" s="25" t="s">
        <v>70</v>
      </c>
      <c r="G51" s="25" t="s">
        <v>66</v>
      </c>
      <c r="H51" s="25">
        <v>3</v>
      </c>
      <c r="I51" s="25" t="s">
        <v>70</v>
      </c>
      <c r="J51" s="25" t="s">
        <v>74</v>
      </c>
      <c r="K51" s="25" t="s">
        <v>69</v>
      </c>
      <c r="L51" s="25" t="s">
        <v>70</v>
      </c>
      <c r="M51" s="25" t="s">
        <v>71</v>
      </c>
      <c r="N51" s="25" t="s">
        <v>70</v>
      </c>
      <c r="O51" s="25">
        <v>31</v>
      </c>
      <c r="P51" s="25" t="s">
        <v>70</v>
      </c>
      <c r="Q51" s="25" t="s">
        <v>70</v>
      </c>
      <c r="R51" s="25" t="s">
        <v>72</v>
      </c>
      <c r="S51" s="25" t="s">
        <v>70</v>
      </c>
      <c r="T51" s="25">
        <v>31</v>
      </c>
      <c r="V51" s="25" t="s">
        <v>70</v>
      </c>
      <c r="X51" s="25" t="s">
        <v>70</v>
      </c>
      <c r="Y51" s="25" t="s">
        <v>73</v>
      </c>
    </row>
    <row r="52" spans="5:25" s="24" customFormat="1" hidden="1">
      <c r="E52" s="24">
        <v>312</v>
      </c>
      <c r="F52" s="25" t="s">
        <v>70</v>
      </c>
      <c r="G52" s="25" t="s">
        <v>66</v>
      </c>
      <c r="H52" s="25">
        <v>3</v>
      </c>
      <c r="I52" s="25" t="s">
        <v>70</v>
      </c>
      <c r="J52" s="25" t="s">
        <v>74</v>
      </c>
      <c r="K52" s="25" t="s">
        <v>69</v>
      </c>
      <c r="L52" s="25" t="s">
        <v>70</v>
      </c>
      <c r="M52" s="25" t="s">
        <v>71</v>
      </c>
      <c r="N52" s="25" t="s">
        <v>70</v>
      </c>
      <c r="O52" s="25">
        <v>31</v>
      </c>
      <c r="P52" s="25" t="s">
        <v>70</v>
      </c>
      <c r="Q52" s="25" t="s">
        <v>70</v>
      </c>
      <c r="R52" s="25" t="s">
        <v>72</v>
      </c>
      <c r="S52" s="25" t="s">
        <v>70</v>
      </c>
      <c r="T52" s="25">
        <v>31</v>
      </c>
      <c r="V52" s="25" t="s">
        <v>70</v>
      </c>
      <c r="X52" s="25" t="s">
        <v>70</v>
      </c>
      <c r="Y52" s="25" t="s">
        <v>73</v>
      </c>
    </row>
    <row r="53" spans="5:25" s="24" customFormat="1" hidden="1">
      <c r="E53" s="24">
        <v>301</v>
      </c>
      <c r="F53" s="25" t="s">
        <v>70</v>
      </c>
      <c r="G53" s="25" t="s">
        <v>66</v>
      </c>
      <c r="H53" s="25">
        <v>3</v>
      </c>
      <c r="I53" s="25" t="s">
        <v>70</v>
      </c>
      <c r="J53" s="25" t="s">
        <v>74</v>
      </c>
      <c r="K53" s="25" t="s">
        <v>69</v>
      </c>
      <c r="L53" s="25" t="s">
        <v>70</v>
      </c>
      <c r="M53" s="25" t="s">
        <v>71</v>
      </c>
      <c r="N53" s="25" t="s">
        <v>70</v>
      </c>
      <c r="O53" s="25">
        <v>31</v>
      </c>
      <c r="P53" s="25" t="s">
        <v>70</v>
      </c>
      <c r="Q53" s="25" t="s">
        <v>70</v>
      </c>
      <c r="R53" s="25" t="s">
        <v>72</v>
      </c>
      <c r="S53" s="25" t="s">
        <v>70</v>
      </c>
      <c r="T53" s="25">
        <v>31</v>
      </c>
      <c r="V53" s="25" t="s">
        <v>70</v>
      </c>
      <c r="X53" s="25" t="s">
        <v>70</v>
      </c>
      <c r="Y53" s="25" t="s">
        <v>73</v>
      </c>
    </row>
    <row r="54" spans="5:25" s="24" customFormat="1" hidden="1">
      <c r="E54" s="24">
        <v>302</v>
      </c>
      <c r="F54" s="25" t="s">
        <v>70</v>
      </c>
      <c r="G54" s="25" t="s">
        <v>66</v>
      </c>
      <c r="H54" s="25">
        <v>3</v>
      </c>
      <c r="I54" s="25" t="s">
        <v>70</v>
      </c>
      <c r="J54" s="25" t="s">
        <v>74</v>
      </c>
      <c r="K54" s="25" t="s">
        <v>69</v>
      </c>
      <c r="L54" s="25" t="s">
        <v>70</v>
      </c>
      <c r="M54" s="25" t="s">
        <v>71</v>
      </c>
      <c r="N54" s="25" t="s">
        <v>70</v>
      </c>
      <c r="O54" s="25">
        <v>31</v>
      </c>
      <c r="P54" s="25" t="s">
        <v>70</v>
      </c>
      <c r="Q54" s="25" t="s">
        <v>70</v>
      </c>
      <c r="R54" s="25" t="s">
        <v>72</v>
      </c>
      <c r="S54" s="25" t="s">
        <v>70</v>
      </c>
      <c r="T54" s="25">
        <v>31</v>
      </c>
      <c r="V54" s="25" t="s">
        <v>70</v>
      </c>
      <c r="X54" s="25" t="s">
        <v>70</v>
      </c>
      <c r="Y54" s="25" t="s">
        <v>73</v>
      </c>
    </row>
    <row r="55" spans="5:25" s="24" customFormat="1" hidden="1">
      <c r="E55" s="24">
        <v>303</v>
      </c>
      <c r="F55" s="25" t="s">
        <v>70</v>
      </c>
      <c r="G55" s="25" t="s">
        <v>66</v>
      </c>
      <c r="H55" s="25">
        <v>3</v>
      </c>
      <c r="I55" s="25" t="s">
        <v>70</v>
      </c>
      <c r="J55" s="25" t="s">
        <v>74</v>
      </c>
      <c r="K55" s="25" t="s">
        <v>69</v>
      </c>
      <c r="L55" s="25" t="s">
        <v>70</v>
      </c>
      <c r="M55" s="25" t="s">
        <v>71</v>
      </c>
      <c r="N55" s="25" t="s">
        <v>70</v>
      </c>
      <c r="O55" s="25">
        <v>31</v>
      </c>
      <c r="P55" s="25" t="s">
        <v>70</v>
      </c>
      <c r="Q55" s="25" t="s">
        <v>70</v>
      </c>
      <c r="R55" s="25" t="s">
        <v>72</v>
      </c>
      <c r="S55" s="25" t="s">
        <v>70</v>
      </c>
      <c r="T55" s="25">
        <v>31</v>
      </c>
      <c r="V55" s="25" t="s">
        <v>70</v>
      </c>
      <c r="X55" s="25" t="s">
        <v>70</v>
      </c>
      <c r="Y55" s="25" t="s">
        <v>73</v>
      </c>
    </row>
    <row r="56" spans="5:25" s="24" customFormat="1" hidden="1">
      <c r="E56" s="24">
        <v>304</v>
      </c>
      <c r="F56" s="25" t="s">
        <v>70</v>
      </c>
      <c r="G56" s="25" t="s">
        <v>66</v>
      </c>
      <c r="H56" s="25">
        <v>3</v>
      </c>
      <c r="I56" s="25" t="s">
        <v>70</v>
      </c>
      <c r="J56" s="25" t="s">
        <v>74</v>
      </c>
      <c r="K56" s="25" t="s">
        <v>69</v>
      </c>
      <c r="L56" s="25" t="s">
        <v>70</v>
      </c>
      <c r="M56" s="25" t="s">
        <v>71</v>
      </c>
      <c r="N56" s="25" t="s">
        <v>70</v>
      </c>
      <c r="O56" s="25">
        <v>31</v>
      </c>
      <c r="P56" s="25" t="s">
        <v>70</v>
      </c>
      <c r="Q56" s="25" t="s">
        <v>70</v>
      </c>
      <c r="R56" s="25" t="s">
        <v>72</v>
      </c>
      <c r="S56" s="25" t="s">
        <v>70</v>
      </c>
      <c r="T56" s="25">
        <v>31</v>
      </c>
      <c r="V56" s="25" t="s">
        <v>70</v>
      </c>
      <c r="X56" s="25" t="s">
        <v>70</v>
      </c>
      <c r="Y56" s="25" t="s">
        <v>73</v>
      </c>
    </row>
    <row r="57" spans="5:25" s="24" customFormat="1" hidden="1">
      <c r="E57" s="24">
        <v>305</v>
      </c>
      <c r="F57" s="25" t="s">
        <v>70</v>
      </c>
      <c r="G57" s="25" t="s">
        <v>66</v>
      </c>
      <c r="H57" s="25">
        <v>3</v>
      </c>
      <c r="I57" s="25" t="s">
        <v>70</v>
      </c>
      <c r="J57" s="25" t="s">
        <v>74</v>
      </c>
      <c r="K57" s="25" t="s">
        <v>69</v>
      </c>
      <c r="L57" s="25" t="s">
        <v>70</v>
      </c>
      <c r="M57" s="25" t="s">
        <v>71</v>
      </c>
      <c r="N57" s="25" t="s">
        <v>70</v>
      </c>
      <c r="O57" s="25">
        <v>31</v>
      </c>
      <c r="P57" s="25" t="s">
        <v>70</v>
      </c>
      <c r="Q57" s="25" t="s">
        <v>70</v>
      </c>
      <c r="R57" s="25" t="s">
        <v>72</v>
      </c>
      <c r="S57" s="25" t="s">
        <v>70</v>
      </c>
      <c r="T57" s="25">
        <v>31</v>
      </c>
      <c r="V57" s="25" t="s">
        <v>70</v>
      </c>
      <c r="X57" s="25" t="s">
        <v>70</v>
      </c>
      <c r="Y57" s="25" t="s">
        <v>73</v>
      </c>
    </row>
    <row r="58" spans="5:25" s="24" customFormat="1" hidden="1">
      <c r="E58" s="24">
        <v>306</v>
      </c>
      <c r="F58" s="25" t="s">
        <v>70</v>
      </c>
      <c r="G58" s="25" t="s">
        <v>66</v>
      </c>
      <c r="H58" s="25">
        <v>3</v>
      </c>
      <c r="I58" s="25" t="s">
        <v>70</v>
      </c>
      <c r="J58" s="25" t="s">
        <v>74</v>
      </c>
      <c r="K58" s="25" t="s">
        <v>69</v>
      </c>
      <c r="L58" s="25" t="s">
        <v>70</v>
      </c>
      <c r="M58" s="25" t="s">
        <v>71</v>
      </c>
      <c r="N58" s="25" t="s">
        <v>70</v>
      </c>
      <c r="O58" s="25">
        <v>31</v>
      </c>
      <c r="P58" s="25" t="s">
        <v>70</v>
      </c>
      <c r="Q58" s="25" t="s">
        <v>70</v>
      </c>
      <c r="R58" s="25" t="s">
        <v>72</v>
      </c>
      <c r="S58" s="25" t="s">
        <v>70</v>
      </c>
      <c r="T58" s="25">
        <v>31</v>
      </c>
      <c r="V58" s="25" t="s">
        <v>70</v>
      </c>
      <c r="X58" s="25" t="s">
        <v>70</v>
      </c>
      <c r="Y58" s="25" t="s">
        <v>73</v>
      </c>
    </row>
    <row r="59" spans="5:25" s="24" customFormat="1" hidden="1">
      <c r="E59" s="24">
        <v>307</v>
      </c>
      <c r="F59" s="25" t="s">
        <v>70</v>
      </c>
      <c r="G59" s="25" t="s">
        <v>66</v>
      </c>
      <c r="H59" s="25">
        <v>3</v>
      </c>
      <c r="I59" s="25" t="s">
        <v>70</v>
      </c>
      <c r="J59" s="25" t="s">
        <v>74</v>
      </c>
      <c r="K59" s="25" t="s">
        <v>69</v>
      </c>
      <c r="L59" s="25" t="s">
        <v>70</v>
      </c>
      <c r="M59" s="25" t="s">
        <v>71</v>
      </c>
      <c r="N59" s="25" t="s">
        <v>70</v>
      </c>
      <c r="O59" s="25">
        <v>31</v>
      </c>
      <c r="P59" s="25" t="s">
        <v>70</v>
      </c>
      <c r="Q59" s="25" t="s">
        <v>70</v>
      </c>
      <c r="R59" s="25" t="s">
        <v>72</v>
      </c>
      <c r="S59" s="25" t="s">
        <v>70</v>
      </c>
      <c r="T59" s="25">
        <v>31</v>
      </c>
      <c r="V59" s="25" t="s">
        <v>70</v>
      </c>
      <c r="X59" s="25" t="s">
        <v>70</v>
      </c>
      <c r="Y59" s="25" t="s">
        <v>73</v>
      </c>
    </row>
    <row r="60" spans="5:25" s="24" customFormat="1" hidden="1">
      <c r="E60" s="24">
        <v>408</v>
      </c>
      <c r="F60" s="25" t="s">
        <v>70</v>
      </c>
      <c r="G60" s="25" t="s">
        <v>66</v>
      </c>
      <c r="H60" s="25">
        <v>3</v>
      </c>
      <c r="I60" s="25" t="s">
        <v>70</v>
      </c>
      <c r="J60" s="25" t="s">
        <v>74</v>
      </c>
      <c r="K60" s="25" t="s">
        <v>69</v>
      </c>
      <c r="L60" s="25" t="s">
        <v>75</v>
      </c>
      <c r="M60" s="25" t="s">
        <v>71</v>
      </c>
      <c r="N60" s="25" t="s">
        <v>75</v>
      </c>
      <c r="O60" s="25">
        <v>41</v>
      </c>
      <c r="P60" s="25" t="s">
        <v>75</v>
      </c>
      <c r="Q60" s="25" t="s">
        <v>75</v>
      </c>
      <c r="R60" s="25" t="s">
        <v>72</v>
      </c>
      <c r="S60" s="25" t="s">
        <v>75</v>
      </c>
      <c r="T60" s="25">
        <v>41</v>
      </c>
      <c r="V60" s="25" t="s">
        <v>70</v>
      </c>
      <c r="X60" s="25" t="s">
        <v>75</v>
      </c>
      <c r="Y60" s="25" t="s">
        <v>73</v>
      </c>
    </row>
    <row r="61" spans="5:25" s="24" customFormat="1" hidden="1">
      <c r="E61" s="24">
        <v>409</v>
      </c>
      <c r="F61" s="25" t="s">
        <v>70</v>
      </c>
      <c r="G61" s="25" t="s">
        <v>66</v>
      </c>
      <c r="H61" s="25">
        <v>3</v>
      </c>
      <c r="I61" s="25" t="s">
        <v>70</v>
      </c>
      <c r="J61" s="25" t="s">
        <v>74</v>
      </c>
      <c r="K61" s="25" t="s">
        <v>69</v>
      </c>
      <c r="L61" s="25" t="s">
        <v>75</v>
      </c>
      <c r="M61" s="25" t="s">
        <v>71</v>
      </c>
      <c r="N61" s="25" t="s">
        <v>75</v>
      </c>
      <c r="O61" s="25">
        <v>41</v>
      </c>
      <c r="P61" s="25" t="s">
        <v>75</v>
      </c>
      <c r="Q61" s="25" t="s">
        <v>75</v>
      </c>
      <c r="R61" s="25" t="s">
        <v>72</v>
      </c>
      <c r="S61" s="25" t="s">
        <v>75</v>
      </c>
      <c r="T61" s="25">
        <v>41</v>
      </c>
      <c r="V61" s="25" t="s">
        <v>70</v>
      </c>
      <c r="X61" s="25" t="s">
        <v>75</v>
      </c>
      <c r="Y61" s="25" t="s">
        <v>73</v>
      </c>
    </row>
    <row r="62" spans="5:25" s="24" customFormat="1" hidden="1">
      <c r="E62" s="24">
        <v>410</v>
      </c>
      <c r="F62" s="25" t="s">
        <v>70</v>
      </c>
      <c r="G62" s="25" t="s">
        <v>66</v>
      </c>
      <c r="H62" s="25">
        <v>3</v>
      </c>
      <c r="I62" s="25" t="s">
        <v>70</v>
      </c>
      <c r="J62" s="25" t="s">
        <v>74</v>
      </c>
      <c r="K62" s="25" t="s">
        <v>69</v>
      </c>
      <c r="L62" s="25" t="s">
        <v>75</v>
      </c>
      <c r="M62" s="25" t="s">
        <v>71</v>
      </c>
      <c r="N62" s="25" t="s">
        <v>75</v>
      </c>
      <c r="O62" s="25">
        <v>41</v>
      </c>
      <c r="P62" s="25" t="s">
        <v>75</v>
      </c>
      <c r="Q62" s="25" t="s">
        <v>75</v>
      </c>
      <c r="R62" s="25" t="s">
        <v>72</v>
      </c>
      <c r="S62" s="25" t="s">
        <v>75</v>
      </c>
      <c r="T62" s="25">
        <v>41</v>
      </c>
      <c r="V62" s="25" t="s">
        <v>70</v>
      </c>
      <c r="X62" s="25" t="s">
        <v>75</v>
      </c>
      <c r="Y62" s="25" t="s">
        <v>73</v>
      </c>
    </row>
    <row r="63" spans="5:25" s="24" customFormat="1" hidden="1">
      <c r="E63" s="24">
        <v>411</v>
      </c>
      <c r="F63" s="25" t="s">
        <v>75</v>
      </c>
      <c r="G63" s="25" t="s">
        <v>76</v>
      </c>
      <c r="H63" s="25">
        <v>4</v>
      </c>
      <c r="I63" s="25" t="s">
        <v>75</v>
      </c>
      <c r="J63" s="25" t="s">
        <v>74</v>
      </c>
      <c r="K63" s="25" t="s">
        <v>69</v>
      </c>
      <c r="L63" s="25" t="s">
        <v>75</v>
      </c>
      <c r="M63" s="25" t="s">
        <v>71</v>
      </c>
      <c r="N63" s="25" t="s">
        <v>75</v>
      </c>
      <c r="O63" s="25">
        <v>41</v>
      </c>
      <c r="P63" s="25" t="s">
        <v>75</v>
      </c>
      <c r="Q63" s="25" t="s">
        <v>75</v>
      </c>
      <c r="R63" s="25" t="s">
        <v>72</v>
      </c>
      <c r="S63" s="25" t="s">
        <v>75</v>
      </c>
      <c r="T63" s="25">
        <v>41</v>
      </c>
      <c r="V63" s="25" t="s">
        <v>70</v>
      </c>
      <c r="X63" s="25" t="s">
        <v>75</v>
      </c>
      <c r="Y63" s="25" t="s">
        <v>73</v>
      </c>
    </row>
    <row r="64" spans="5:25" s="24" customFormat="1" hidden="1">
      <c r="E64" s="24">
        <v>412</v>
      </c>
      <c r="F64" s="25" t="s">
        <v>75</v>
      </c>
      <c r="G64" s="25" t="s">
        <v>76</v>
      </c>
      <c r="H64" s="25">
        <v>4</v>
      </c>
      <c r="I64" s="25" t="s">
        <v>75</v>
      </c>
      <c r="J64" s="25" t="s">
        <v>74</v>
      </c>
      <c r="K64" s="25" t="s">
        <v>69</v>
      </c>
      <c r="L64" s="25" t="s">
        <v>75</v>
      </c>
      <c r="M64" s="25" t="s">
        <v>71</v>
      </c>
      <c r="N64" s="25" t="s">
        <v>75</v>
      </c>
      <c r="O64" s="25">
        <v>41</v>
      </c>
      <c r="P64" s="25" t="s">
        <v>75</v>
      </c>
      <c r="Q64" s="25" t="s">
        <v>75</v>
      </c>
      <c r="R64" s="25" t="s">
        <v>72</v>
      </c>
      <c r="S64" s="25" t="s">
        <v>75</v>
      </c>
      <c r="T64" s="25">
        <v>41</v>
      </c>
      <c r="V64" s="25" t="s">
        <v>70</v>
      </c>
      <c r="X64" s="25" t="s">
        <v>75</v>
      </c>
      <c r="Y64" s="25" t="s">
        <v>73</v>
      </c>
    </row>
    <row r="65" spans="5:25" s="24" customFormat="1" hidden="1">
      <c r="E65" s="24">
        <v>401</v>
      </c>
      <c r="F65" s="25" t="s">
        <v>75</v>
      </c>
      <c r="G65" s="25" t="s">
        <v>76</v>
      </c>
      <c r="H65" s="25">
        <v>4</v>
      </c>
      <c r="I65" s="25" t="s">
        <v>75</v>
      </c>
      <c r="J65" s="25" t="s">
        <v>74</v>
      </c>
      <c r="K65" s="25" t="s">
        <v>69</v>
      </c>
      <c r="L65" s="25" t="s">
        <v>75</v>
      </c>
      <c r="M65" s="25" t="s">
        <v>71</v>
      </c>
      <c r="N65" s="25" t="s">
        <v>75</v>
      </c>
      <c r="O65" s="25">
        <v>41</v>
      </c>
      <c r="P65" s="25" t="s">
        <v>75</v>
      </c>
      <c r="Q65" s="25" t="s">
        <v>75</v>
      </c>
      <c r="R65" s="25" t="s">
        <v>72</v>
      </c>
      <c r="S65" s="25" t="s">
        <v>75</v>
      </c>
      <c r="T65" s="25">
        <v>41</v>
      </c>
      <c r="V65" s="25" t="s">
        <v>70</v>
      </c>
      <c r="X65" s="25" t="s">
        <v>75</v>
      </c>
      <c r="Y65" s="25" t="s">
        <v>73</v>
      </c>
    </row>
    <row r="66" spans="5:25" s="24" customFormat="1" hidden="1">
      <c r="E66" s="24">
        <v>402</v>
      </c>
      <c r="F66" s="25" t="s">
        <v>75</v>
      </c>
      <c r="G66" s="25" t="s">
        <v>76</v>
      </c>
      <c r="H66" s="25">
        <v>4</v>
      </c>
      <c r="I66" s="25" t="s">
        <v>75</v>
      </c>
      <c r="J66" s="25" t="s">
        <v>74</v>
      </c>
      <c r="K66" s="25" t="s">
        <v>69</v>
      </c>
      <c r="L66" s="25" t="s">
        <v>75</v>
      </c>
      <c r="M66" s="25" t="s">
        <v>71</v>
      </c>
      <c r="N66" s="25" t="s">
        <v>75</v>
      </c>
      <c r="O66" s="25">
        <v>41</v>
      </c>
      <c r="P66" s="25" t="s">
        <v>75</v>
      </c>
      <c r="Q66" s="25" t="s">
        <v>75</v>
      </c>
      <c r="R66" s="25" t="s">
        <v>72</v>
      </c>
      <c r="S66" s="25" t="s">
        <v>75</v>
      </c>
      <c r="T66" s="25">
        <v>41</v>
      </c>
      <c r="V66" s="25" t="s">
        <v>70</v>
      </c>
      <c r="X66" s="25" t="s">
        <v>75</v>
      </c>
      <c r="Y66" s="25" t="s">
        <v>73</v>
      </c>
    </row>
    <row r="67" spans="5:25" s="24" customFormat="1" hidden="1">
      <c r="E67" s="24">
        <v>403</v>
      </c>
      <c r="F67" s="25" t="s">
        <v>75</v>
      </c>
      <c r="G67" s="25" t="s">
        <v>76</v>
      </c>
      <c r="H67" s="25">
        <v>4</v>
      </c>
      <c r="I67" s="25" t="s">
        <v>75</v>
      </c>
      <c r="J67" s="25" t="s">
        <v>74</v>
      </c>
      <c r="K67" s="25" t="s">
        <v>69</v>
      </c>
      <c r="L67" s="25" t="s">
        <v>75</v>
      </c>
      <c r="M67" s="25" t="s">
        <v>71</v>
      </c>
      <c r="N67" s="25" t="s">
        <v>75</v>
      </c>
      <c r="O67" s="25">
        <v>41</v>
      </c>
      <c r="P67" s="25" t="s">
        <v>75</v>
      </c>
      <c r="Q67" s="25" t="s">
        <v>75</v>
      </c>
      <c r="R67" s="25" t="s">
        <v>72</v>
      </c>
      <c r="S67" s="25" t="s">
        <v>75</v>
      </c>
      <c r="T67" s="25">
        <v>41</v>
      </c>
      <c r="V67" s="25" t="s">
        <v>70</v>
      </c>
      <c r="X67" s="25" t="s">
        <v>75</v>
      </c>
      <c r="Y67" s="25" t="s">
        <v>73</v>
      </c>
    </row>
    <row r="68" spans="5:25" s="24" customFormat="1" hidden="1">
      <c r="E68" s="24">
        <v>404</v>
      </c>
      <c r="F68" s="25" t="s">
        <v>75</v>
      </c>
      <c r="G68" s="25" t="s">
        <v>76</v>
      </c>
      <c r="H68" s="25">
        <v>4</v>
      </c>
      <c r="I68" s="25" t="s">
        <v>75</v>
      </c>
      <c r="J68" s="25" t="s">
        <v>74</v>
      </c>
      <c r="K68" s="25" t="s">
        <v>69</v>
      </c>
      <c r="L68" s="25" t="s">
        <v>75</v>
      </c>
      <c r="M68" s="25" t="s">
        <v>71</v>
      </c>
      <c r="N68" s="25" t="s">
        <v>75</v>
      </c>
      <c r="O68" s="25">
        <v>41</v>
      </c>
      <c r="P68" s="25" t="s">
        <v>75</v>
      </c>
      <c r="Q68" s="25" t="s">
        <v>75</v>
      </c>
      <c r="R68" s="25" t="s">
        <v>72</v>
      </c>
      <c r="S68" s="25" t="s">
        <v>75</v>
      </c>
      <c r="T68" s="25">
        <v>41</v>
      </c>
      <c r="V68" s="25" t="s">
        <v>70</v>
      </c>
      <c r="X68" s="25" t="s">
        <v>75</v>
      </c>
      <c r="Y68" s="25" t="s">
        <v>73</v>
      </c>
    </row>
    <row r="69" spans="5:25" s="24" customFormat="1" hidden="1">
      <c r="E69" s="24">
        <v>405</v>
      </c>
      <c r="F69" s="25" t="s">
        <v>75</v>
      </c>
      <c r="G69" s="25" t="s">
        <v>76</v>
      </c>
      <c r="H69" s="25">
        <v>4</v>
      </c>
      <c r="I69" s="25" t="s">
        <v>75</v>
      </c>
      <c r="J69" s="25" t="s">
        <v>74</v>
      </c>
      <c r="K69" s="25" t="s">
        <v>69</v>
      </c>
      <c r="L69" s="25" t="s">
        <v>75</v>
      </c>
      <c r="M69" s="25" t="s">
        <v>71</v>
      </c>
      <c r="N69" s="25" t="s">
        <v>75</v>
      </c>
      <c r="O69" s="25">
        <v>41</v>
      </c>
      <c r="P69" s="25" t="s">
        <v>75</v>
      </c>
      <c r="Q69" s="25" t="s">
        <v>75</v>
      </c>
      <c r="R69" s="25" t="s">
        <v>72</v>
      </c>
      <c r="S69" s="25" t="s">
        <v>75</v>
      </c>
      <c r="T69" s="25">
        <v>41</v>
      </c>
      <c r="V69" s="25" t="s">
        <v>70</v>
      </c>
      <c r="X69" s="25" t="s">
        <v>75</v>
      </c>
      <c r="Y69" s="25" t="s">
        <v>73</v>
      </c>
    </row>
    <row r="70" spans="5:25" s="24" customFormat="1" ht="17" hidden="1" customHeight="1">
      <c r="E70" s="24">
        <v>406</v>
      </c>
      <c r="F70" s="25" t="s">
        <v>75</v>
      </c>
      <c r="G70" s="25" t="s">
        <v>76</v>
      </c>
      <c r="H70" s="25">
        <v>4</v>
      </c>
      <c r="I70" s="25" t="s">
        <v>75</v>
      </c>
      <c r="J70" s="25" t="s">
        <v>74</v>
      </c>
      <c r="K70" s="25" t="s">
        <v>69</v>
      </c>
      <c r="L70" s="25" t="s">
        <v>75</v>
      </c>
      <c r="M70" s="25" t="s">
        <v>71</v>
      </c>
      <c r="N70" s="25" t="s">
        <v>75</v>
      </c>
      <c r="O70" s="25">
        <v>41</v>
      </c>
      <c r="P70" s="25" t="s">
        <v>75</v>
      </c>
      <c r="Q70" s="25" t="s">
        <v>75</v>
      </c>
      <c r="R70" s="25" t="s">
        <v>72</v>
      </c>
      <c r="S70" s="25" t="s">
        <v>75</v>
      </c>
      <c r="T70" s="25">
        <v>41</v>
      </c>
      <c r="V70" s="25" t="s">
        <v>70</v>
      </c>
      <c r="X70" s="25" t="s">
        <v>75</v>
      </c>
      <c r="Y70" s="25" t="s">
        <v>73</v>
      </c>
    </row>
    <row r="71" spans="5:25" s="24" customFormat="1" ht="17" hidden="1" customHeight="1">
      <c r="E71" s="24">
        <v>407</v>
      </c>
      <c r="F71" s="25" t="s">
        <v>75</v>
      </c>
      <c r="G71" s="25" t="s">
        <v>76</v>
      </c>
      <c r="H71" s="25">
        <v>4</v>
      </c>
      <c r="I71" s="25" t="s">
        <v>75</v>
      </c>
      <c r="J71" s="25" t="s">
        <v>74</v>
      </c>
      <c r="K71" s="25" t="s">
        <v>69</v>
      </c>
      <c r="L71" s="25" t="s">
        <v>75</v>
      </c>
      <c r="M71" s="25" t="s">
        <v>71</v>
      </c>
      <c r="N71" s="25" t="s">
        <v>75</v>
      </c>
      <c r="O71" s="25">
        <v>41</v>
      </c>
      <c r="P71" s="25" t="s">
        <v>75</v>
      </c>
      <c r="Q71" s="25" t="s">
        <v>75</v>
      </c>
      <c r="R71" s="25" t="s">
        <v>72</v>
      </c>
      <c r="S71" s="25" t="s">
        <v>75</v>
      </c>
      <c r="T71" s="25">
        <v>41</v>
      </c>
      <c r="V71" s="25" t="s">
        <v>70</v>
      </c>
      <c r="X71" s="25" t="s">
        <v>75</v>
      </c>
      <c r="Y71" s="25" t="s">
        <v>73</v>
      </c>
    </row>
    <row r="72" spans="5:25" s="24" customFormat="1" ht="17" hidden="1" customHeight="1">
      <c r="E72" s="24">
        <v>508</v>
      </c>
      <c r="F72" s="25" t="s">
        <v>75</v>
      </c>
      <c r="G72" s="25" t="s">
        <v>76</v>
      </c>
      <c r="H72" s="25">
        <v>4</v>
      </c>
      <c r="I72" s="25" t="s">
        <v>75</v>
      </c>
      <c r="J72" s="25" t="s">
        <v>74</v>
      </c>
      <c r="K72" s="25" t="s">
        <v>69</v>
      </c>
      <c r="L72" s="25" t="s">
        <v>77</v>
      </c>
      <c r="M72" s="25" t="s">
        <v>78</v>
      </c>
      <c r="N72" s="25" t="s">
        <v>77</v>
      </c>
      <c r="O72" s="25">
        <v>51</v>
      </c>
      <c r="P72" s="25" t="s">
        <v>77</v>
      </c>
      <c r="Q72" s="25" t="s">
        <v>77</v>
      </c>
      <c r="R72" s="25" t="s">
        <v>72</v>
      </c>
      <c r="S72" s="25" t="s">
        <v>77</v>
      </c>
      <c r="T72" s="25">
        <v>51</v>
      </c>
      <c r="V72" s="25" t="s">
        <v>70</v>
      </c>
      <c r="X72" s="25" t="s">
        <v>77</v>
      </c>
      <c r="Y72" s="25" t="s">
        <v>79</v>
      </c>
    </row>
    <row r="73" spans="5:25" s="24" customFormat="1" hidden="1">
      <c r="E73" s="24">
        <v>509</v>
      </c>
      <c r="F73" s="25" t="s">
        <v>75</v>
      </c>
      <c r="G73" s="25" t="s">
        <v>76</v>
      </c>
      <c r="H73" s="25">
        <v>4</v>
      </c>
      <c r="I73" s="25" t="s">
        <v>75</v>
      </c>
      <c r="J73" s="25" t="s">
        <v>74</v>
      </c>
      <c r="K73" s="25" t="s">
        <v>69</v>
      </c>
      <c r="L73" s="25" t="s">
        <v>77</v>
      </c>
      <c r="M73" s="25" t="s">
        <v>78</v>
      </c>
      <c r="N73" s="25" t="s">
        <v>77</v>
      </c>
      <c r="O73" s="25">
        <v>51</v>
      </c>
      <c r="P73" s="25" t="s">
        <v>77</v>
      </c>
      <c r="Q73" s="25" t="s">
        <v>77</v>
      </c>
      <c r="R73" s="25" t="s">
        <v>72</v>
      </c>
      <c r="S73" s="25" t="s">
        <v>77</v>
      </c>
      <c r="T73" s="25">
        <v>51</v>
      </c>
      <c r="V73" s="25" t="s">
        <v>70</v>
      </c>
      <c r="X73" s="25" t="s">
        <v>77</v>
      </c>
      <c r="Y73" s="25" t="s">
        <v>79</v>
      </c>
    </row>
    <row r="74" spans="5:25" s="24" customFormat="1" hidden="1">
      <c r="E74" s="24">
        <v>510</v>
      </c>
      <c r="F74" s="25" t="s">
        <v>75</v>
      </c>
      <c r="G74" s="25" t="s">
        <v>76</v>
      </c>
      <c r="H74" s="25">
        <v>4</v>
      </c>
      <c r="I74" s="25" t="s">
        <v>75</v>
      </c>
      <c r="J74" s="25" t="s">
        <v>74</v>
      </c>
      <c r="K74" s="25" t="s">
        <v>69</v>
      </c>
      <c r="L74" s="25" t="s">
        <v>77</v>
      </c>
      <c r="M74" s="25" t="s">
        <v>78</v>
      </c>
      <c r="N74" s="25" t="s">
        <v>77</v>
      </c>
      <c r="O74" s="25">
        <v>51</v>
      </c>
      <c r="P74" s="25" t="s">
        <v>77</v>
      </c>
      <c r="Q74" s="25" t="s">
        <v>77</v>
      </c>
      <c r="R74" s="25" t="s">
        <v>72</v>
      </c>
      <c r="S74" s="25" t="s">
        <v>77</v>
      </c>
      <c r="T74" s="25">
        <v>51</v>
      </c>
      <c r="V74" s="25" t="s">
        <v>70</v>
      </c>
      <c r="X74" s="25" t="s">
        <v>77</v>
      </c>
      <c r="Y74" s="25" t="s">
        <v>79</v>
      </c>
    </row>
    <row r="75" spans="5:25" s="24" customFormat="1" hidden="1">
      <c r="E75" s="24">
        <v>511</v>
      </c>
      <c r="F75" s="25" t="s">
        <v>77</v>
      </c>
      <c r="G75" s="25" t="s">
        <v>76</v>
      </c>
      <c r="H75" s="25">
        <v>5</v>
      </c>
      <c r="I75" s="25" t="s">
        <v>77</v>
      </c>
      <c r="J75" s="25" t="s">
        <v>74</v>
      </c>
      <c r="K75" s="25" t="s">
        <v>69</v>
      </c>
      <c r="L75" s="25" t="s">
        <v>77</v>
      </c>
      <c r="M75" s="25" t="s">
        <v>78</v>
      </c>
      <c r="N75" s="25" t="s">
        <v>77</v>
      </c>
      <c r="O75" s="25">
        <v>51</v>
      </c>
      <c r="P75" s="25" t="s">
        <v>77</v>
      </c>
      <c r="Q75" s="25" t="s">
        <v>77</v>
      </c>
      <c r="R75" s="25" t="s">
        <v>72</v>
      </c>
      <c r="S75" s="25" t="s">
        <v>77</v>
      </c>
      <c r="T75" s="25">
        <v>51</v>
      </c>
      <c r="V75" s="25" t="s">
        <v>70</v>
      </c>
      <c r="X75" s="25" t="s">
        <v>77</v>
      </c>
      <c r="Y75" s="25" t="s">
        <v>79</v>
      </c>
    </row>
    <row r="76" spans="5:25" s="24" customFormat="1" hidden="1">
      <c r="E76" s="24">
        <v>512</v>
      </c>
      <c r="F76" s="25" t="s">
        <v>77</v>
      </c>
      <c r="G76" s="25" t="s">
        <v>76</v>
      </c>
      <c r="H76" s="25">
        <v>5</v>
      </c>
      <c r="I76" s="25" t="s">
        <v>77</v>
      </c>
      <c r="J76" s="25" t="s">
        <v>74</v>
      </c>
      <c r="K76" s="25" t="s">
        <v>69</v>
      </c>
      <c r="L76" s="25" t="s">
        <v>77</v>
      </c>
      <c r="M76" s="25" t="s">
        <v>78</v>
      </c>
      <c r="N76" s="25" t="s">
        <v>77</v>
      </c>
      <c r="O76" s="25">
        <v>51</v>
      </c>
      <c r="P76" s="25" t="s">
        <v>77</v>
      </c>
      <c r="Q76" s="25" t="s">
        <v>77</v>
      </c>
      <c r="R76" s="25" t="s">
        <v>72</v>
      </c>
      <c r="S76" s="25" t="s">
        <v>77</v>
      </c>
      <c r="T76" s="25">
        <v>51</v>
      </c>
      <c r="V76" s="25" t="s">
        <v>70</v>
      </c>
      <c r="X76" s="25" t="s">
        <v>77</v>
      </c>
      <c r="Y76" s="25" t="s">
        <v>79</v>
      </c>
    </row>
    <row r="77" spans="5:25" s="24" customFormat="1" hidden="1">
      <c r="E77" s="24">
        <v>501</v>
      </c>
      <c r="F77" s="25" t="s">
        <v>77</v>
      </c>
      <c r="G77" s="25" t="s">
        <v>76</v>
      </c>
      <c r="H77" s="25">
        <v>5</v>
      </c>
      <c r="I77" s="25" t="s">
        <v>77</v>
      </c>
      <c r="J77" s="25" t="s">
        <v>74</v>
      </c>
      <c r="K77" s="25" t="s">
        <v>69</v>
      </c>
      <c r="L77" s="25" t="s">
        <v>77</v>
      </c>
      <c r="M77" s="25" t="s">
        <v>78</v>
      </c>
      <c r="N77" s="25" t="s">
        <v>77</v>
      </c>
      <c r="O77" s="25">
        <v>51</v>
      </c>
      <c r="P77" s="25" t="s">
        <v>77</v>
      </c>
      <c r="Q77" s="25" t="s">
        <v>77</v>
      </c>
      <c r="R77" s="25" t="s">
        <v>72</v>
      </c>
      <c r="S77" s="25" t="s">
        <v>77</v>
      </c>
      <c r="T77" s="25">
        <v>51</v>
      </c>
      <c r="V77" s="25" t="s">
        <v>70</v>
      </c>
      <c r="X77" s="25" t="s">
        <v>77</v>
      </c>
      <c r="Y77" s="25" t="s">
        <v>79</v>
      </c>
    </row>
    <row r="78" spans="5:25" s="24" customFormat="1" hidden="1">
      <c r="E78" s="24">
        <v>502</v>
      </c>
      <c r="F78" s="25" t="s">
        <v>77</v>
      </c>
      <c r="G78" s="25" t="s">
        <v>76</v>
      </c>
      <c r="H78" s="25">
        <v>5</v>
      </c>
      <c r="I78" s="25" t="s">
        <v>77</v>
      </c>
      <c r="J78" s="25" t="s">
        <v>74</v>
      </c>
      <c r="K78" s="25" t="s">
        <v>69</v>
      </c>
      <c r="L78" s="25" t="s">
        <v>77</v>
      </c>
      <c r="M78" s="25" t="s">
        <v>78</v>
      </c>
      <c r="N78" s="25" t="s">
        <v>77</v>
      </c>
      <c r="O78" s="25">
        <v>51</v>
      </c>
      <c r="P78" s="25" t="s">
        <v>77</v>
      </c>
      <c r="Q78" s="25" t="s">
        <v>77</v>
      </c>
      <c r="R78" s="25" t="s">
        <v>72</v>
      </c>
      <c r="S78" s="25" t="s">
        <v>77</v>
      </c>
      <c r="T78" s="25">
        <v>51</v>
      </c>
      <c r="V78" s="25" t="s">
        <v>70</v>
      </c>
      <c r="X78" s="25" t="s">
        <v>77</v>
      </c>
      <c r="Y78" s="25" t="s">
        <v>79</v>
      </c>
    </row>
    <row r="79" spans="5:25" s="24" customFormat="1" hidden="1">
      <c r="E79" s="24">
        <v>503</v>
      </c>
      <c r="F79" s="25" t="s">
        <v>77</v>
      </c>
      <c r="G79" s="25" t="s">
        <v>76</v>
      </c>
      <c r="H79" s="25">
        <v>5</v>
      </c>
      <c r="I79" s="25" t="s">
        <v>77</v>
      </c>
      <c r="J79" s="25" t="s">
        <v>74</v>
      </c>
      <c r="K79" s="25" t="s">
        <v>69</v>
      </c>
      <c r="L79" s="25" t="s">
        <v>77</v>
      </c>
      <c r="M79" s="25" t="s">
        <v>78</v>
      </c>
      <c r="N79" s="25" t="s">
        <v>77</v>
      </c>
      <c r="O79" s="25">
        <v>51</v>
      </c>
      <c r="P79" s="25" t="s">
        <v>77</v>
      </c>
      <c r="Q79" s="25" t="s">
        <v>77</v>
      </c>
      <c r="R79" s="25" t="s">
        <v>72</v>
      </c>
      <c r="S79" s="25" t="s">
        <v>77</v>
      </c>
      <c r="T79" s="25">
        <v>51</v>
      </c>
      <c r="V79" s="25" t="s">
        <v>70</v>
      </c>
      <c r="X79" s="25" t="s">
        <v>77</v>
      </c>
      <c r="Y79" s="25" t="s">
        <v>79</v>
      </c>
    </row>
    <row r="80" spans="5:25" s="24" customFormat="1" hidden="1">
      <c r="E80" s="24">
        <v>504</v>
      </c>
      <c r="F80" s="25" t="s">
        <v>77</v>
      </c>
      <c r="G80" s="25" t="s">
        <v>76</v>
      </c>
      <c r="H80" s="25">
        <v>5</v>
      </c>
      <c r="I80" s="25" t="s">
        <v>77</v>
      </c>
      <c r="J80" s="25" t="s">
        <v>74</v>
      </c>
      <c r="K80" s="25" t="s">
        <v>69</v>
      </c>
      <c r="L80" s="25" t="s">
        <v>77</v>
      </c>
      <c r="M80" s="25" t="s">
        <v>78</v>
      </c>
      <c r="N80" s="25" t="s">
        <v>77</v>
      </c>
      <c r="O80" s="25">
        <v>51</v>
      </c>
      <c r="P80" s="25" t="s">
        <v>77</v>
      </c>
      <c r="Q80" s="25" t="s">
        <v>77</v>
      </c>
      <c r="R80" s="25" t="s">
        <v>72</v>
      </c>
      <c r="S80" s="25" t="s">
        <v>77</v>
      </c>
      <c r="T80" s="25">
        <v>51</v>
      </c>
      <c r="V80" s="25" t="s">
        <v>70</v>
      </c>
      <c r="X80" s="25" t="s">
        <v>77</v>
      </c>
      <c r="Y80" s="25" t="s">
        <v>79</v>
      </c>
    </row>
    <row r="81" spans="5:25" s="24" customFormat="1" hidden="1">
      <c r="E81" s="24">
        <v>505</v>
      </c>
      <c r="F81" s="25" t="s">
        <v>77</v>
      </c>
      <c r="G81" s="25" t="s">
        <v>76</v>
      </c>
      <c r="H81" s="25">
        <v>5</v>
      </c>
      <c r="I81" s="25" t="s">
        <v>77</v>
      </c>
      <c r="J81" s="25" t="s">
        <v>74</v>
      </c>
      <c r="K81" s="25" t="s">
        <v>69</v>
      </c>
      <c r="L81" s="25" t="s">
        <v>77</v>
      </c>
      <c r="M81" s="25" t="s">
        <v>78</v>
      </c>
      <c r="N81" s="25" t="s">
        <v>77</v>
      </c>
      <c r="O81" s="25">
        <v>51</v>
      </c>
      <c r="P81" s="25" t="s">
        <v>77</v>
      </c>
      <c r="Q81" s="25" t="s">
        <v>77</v>
      </c>
      <c r="R81" s="25" t="s">
        <v>72</v>
      </c>
      <c r="S81" s="25" t="s">
        <v>77</v>
      </c>
      <c r="T81" s="25">
        <v>51</v>
      </c>
      <c r="V81" s="25" t="s">
        <v>70</v>
      </c>
      <c r="X81" s="25" t="s">
        <v>77</v>
      </c>
      <c r="Y81" s="25" t="s">
        <v>79</v>
      </c>
    </row>
    <row r="82" spans="5:25" s="24" customFormat="1" hidden="1">
      <c r="E82" s="24">
        <v>506</v>
      </c>
      <c r="F82" s="25" t="s">
        <v>77</v>
      </c>
      <c r="G82" s="25" t="s">
        <v>76</v>
      </c>
      <c r="H82" s="25">
        <v>5</v>
      </c>
      <c r="I82" s="25" t="s">
        <v>77</v>
      </c>
      <c r="J82" s="25" t="s">
        <v>74</v>
      </c>
      <c r="K82" s="25" t="s">
        <v>69</v>
      </c>
      <c r="L82" s="25" t="s">
        <v>77</v>
      </c>
      <c r="M82" s="25" t="s">
        <v>78</v>
      </c>
      <c r="N82" s="25" t="s">
        <v>77</v>
      </c>
      <c r="O82" s="25">
        <v>51</v>
      </c>
      <c r="P82" s="25" t="s">
        <v>77</v>
      </c>
      <c r="Q82" s="25" t="s">
        <v>77</v>
      </c>
      <c r="R82" s="25" t="s">
        <v>72</v>
      </c>
      <c r="S82" s="25" t="s">
        <v>77</v>
      </c>
      <c r="T82" s="25">
        <v>51</v>
      </c>
      <c r="V82" s="25" t="s">
        <v>70</v>
      </c>
      <c r="X82" s="25" t="s">
        <v>77</v>
      </c>
      <c r="Y82" s="25" t="s">
        <v>79</v>
      </c>
    </row>
    <row r="83" spans="5:25" s="24" customFormat="1" hidden="1">
      <c r="E83" s="24">
        <v>507</v>
      </c>
      <c r="F83" s="25" t="s">
        <v>77</v>
      </c>
      <c r="G83" s="25" t="s">
        <v>76</v>
      </c>
      <c r="H83" s="25">
        <v>5</v>
      </c>
      <c r="I83" s="25" t="s">
        <v>77</v>
      </c>
      <c r="J83" s="25" t="s">
        <v>74</v>
      </c>
      <c r="K83" s="25" t="s">
        <v>69</v>
      </c>
      <c r="L83" s="25" t="s">
        <v>77</v>
      </c>
      <c r="M83" s="25" t="s">
        <v>78</v>
      </c>
      <c r="N83" s="25" t="s">
        <v>77</v>
      </c>
      <c r="O83" s="25">
        <v>51</v>
      </c>
      <c r="P83" s="25" t="s">
        <v>77</v>
      </c>
      <c r="Q83" s="25" t="s">
        <v>77</v>
      </c>
      <c r="R83" s="25" t="s">
        <v>72</v>
      </c>
      <c r="S83" s="25" t="s">
        <v>77</v>
      </c>
      <c r="T83" s="25">
        <v>51</v>
      </c>
      <c r="V83" s="25" t="s">
        <v>70</v>
      </c>
      <c r="X83" s="25" t="s">
        <v>77</v>
      </c>
      <c r="Y83" s="25" t="s">
        <v>79</v>
      </c>
    </row>
    <row r="84" spans="5:25" s="24" customFormat="1" hidden="1">
      <c r="E84" s="24">
        <v>608</v>
      </c>
      <c r="F84" s="25" t="s">
        <v>77</v>
      </c>
      <c r="G84" s="25" t="s">
        <v>76</v>
      </c>
      <c r="H84" s="25">
        <v>5</v>
      </c>
      <c r="I84" s="25" t="s">
        <v>77</v>
      </c>
      <c r="J84" s="25" t="s">
        <v>74</v>
      </c>
      <c r="K84" s="25" t="s">
        <v>69</v>
      </c>
      <c r="L84" s="25" t="s">
        <v>80</v>
      </c>
      <c r="M84" s="25" t="s">
        <v>78</v>
      </c>
      <c r="N84" s="25" t="s">
        <v>80</v>
      </c>
      <c r="O84" s="25">
        <v>61</v>
      </c>
      <c r="P84" s="25" t="s">
        <v>80</v>
      </c>
      <c r="Q84" s="25" t="s">
        <v>80</v>
      </c>
      <c r="R84" s="25" t="s">
        <v>72</v>
      </c>
      <c r="S84" s="25" t="s">
        <v>80</v>
      </c>
      <c r="T84" s="25">
        <v>61</v>
      </c>
      <c r="V84" s="25" t="s">
        <v>70</v>
      </c>
      <c r="X84" s="25" t="s">
        <v>80</v>
      </c>
      <c r="Y84" s="25" t="s">
        <v>79</v>
      </c>
    </row>
    <row r="85" spans="5:25" s="24" customFormat="1" hidden="1">
      <c r="E85" s="24">
        <v>609</v>
      </c>
      <c r="F85" s="25" t="s">
        <v>77</v>
      </c>
      <c r="G85" s="25" t="s">
        <v>76</v>
      </c>
      <c r="H85" s="25">
        <v>5</v>
      </c>
      <c r="I85" s="25" t="s">
        <v>77</v>
      </c>
      <c r="J85" s="25" t="s">
        <v>74</v>
      </c>
      <c r="K85" s="25" t="s">
        <v>69</v>
      </c>
      <c r="L85" s="25" t="s">
        <v>80</v>
      </c>
      <c r="M85" s="25" t="s">
        <v>78</v>
      </c>
      <c r="N85" s="25" t="s">
        <v>80</v>
      </c>
      <c r="O85" s="25">
        <v>61</v>
      </c>
      <c r="P85" s="25" t="s">
        <v>80</v>
      </c>
      <c r="Q85" s="25" t="s">
        <v>80</v>
      </c>
      <c r="R85" s="25" t="s">
        <v>72</v>
      </c>
      <c r="S85" s="25" t="s">
        <v>80</v>
      </c>
      <c r="T85" s="25">
        <v>61</v>
      </c>
      <c r="V85" s="25" t="s">
        <v>70</v>
      </c>
      <c r="X85" s="25" t="s">
        <v>80</v>
      </c>
      <c r="Y85" s="25" t="s">
        <v>79</v>
      </c>
    </row>
    <row r="86" spans="5:25" s="24" customFormat="1" hidden="1">
      <c r="E86" s="24">
        <v>610</v>
      </c>
      <c r="F86" s="25" t="s">
        <v>77</v>
      </c>
      <c r="G86" s="25" t="s">
        <v>76</v>
      </c>
      <c r="H86" s="25">
        <v>5</v>
      </c>
      <c r="I86" s="25" t="s">
        <v>77</v>
      </c>
      <c r="J86" s="25" t="s">
        <v>74</v>
      </c>
      <c r="K86" s="25" t="s">
        <v>69</v>
      </c>
      <c r="L86" s="25" t="s">
        <v>80</v>
      </c>
      <c r="M86" s="25" t="s">
        <v>78</v>
      </c>
      <c r="N86" s="25" t="s">
        <v>80</v>
      </c>
      <c r="O86" s="25">
        <v>61</v>
      </c>
      <c r="P86" s="25" t="s">
        <v>80</v>
      </c>
      <c r="Q86" s="25" t="s">
        <v>80</v>
      </c>
      <c r="R86" s="25" t="s">
        <v>72</v>
      </c>
      <c r="S86" s="25" t="s">
        <v>80</v>
      </c>
      <c r="T86" s="25">
        <v>61</v>
      </c>
      <c r="V86" s="25" t="s">
        <v>70</v>
      </c>
      <c r="X86" s="25" t="s">
        <v>80</v>
      </c>
      <c r="Y86" s="25" t="s">
        <v>79</v>
      </c>
    </row>
    <row r="87" spans="5:25" s="24" customFormat="1" hidden="1">
      <c r="E87" s="24">
        <v>611</v>
      </c>
      <c r="F87" s="25" t="s">
        <v>80</v>
      </c>
      <c r="G87" s="25" t="s">
        <v>76</v>
      </c>
      <c r="H87" s="25">
        <v>6</v>
      </c>
      <c r="I87" s="25" t="s">
        <v>80</v>
      </c>
      <c r="J87" s="25" t="s">
        <v>74</v>
      </c>
      <c r="K87" s="25" t="s">
        <v>69</v>
      </c>
      <c r="L87" s="25" t="s">
        <v>80</v>
      </c>
      <c r="M87" s="25" t="s">
        <v>78</v>
      </c>
      <c r="N87" s="25" t="s">
        <v>80</v>
      </c>
      <c r="O87" s="25">
        <v>61</v>
      </c>
      <c r="P87" s="25" t="s">
        <v>80</v>
      </c>
      <c r="Q87" s="25" t="s">
        <v>80</v>
      </c>
      <c r="R87" s="25" t="s">
        <v>72</v>
      </c>
      <c r="S87" s="25" t="s">
        <v>80</v>
      </c>
      <c r="T87" s="25">
        <v>61</v>
      </c>
      <c r="V87" s="25" t="s">
        <v>70</v>
      </c>
      <c r="X87" s="25" t="s">
        <v>80</v>
      </c>
      <c r="Y87" s="25" t="s">
        <v>79</v>
      </c>
    </row>
    <row r="88" spans="5:25" s="24" customFormat="1" hidden="1">
      <c r="E88" s="24">
        <v>612</v>
      </c>
      <c r="F88" s="25" t="s">
        <v>80</v>
      </c>
      <c r="G88" s="25" t="s">
        <v>76</v>
      </c>
      <c r="H88" s="25">
        <v>6</v>
      </c>
      <c r="I88" s="25" t="s">
        <v>80</v>
      </c>
      <c r="J88" s="25" t="s">
        <v>74</v>
      </c>
      <c r="K88" s="25" t="s">
        <v>69</v>
      </c>
      <c r="L88" s="25" t="s">
        <v>80</v>
      </c>
      <c r="M88" s="25" t="s">
        <v>78</v>
      </c>
      <c r="N88" s="25" t="s">
        <v>80</v>
      </c>
      <c r="O88" s="25">
        <v>61</v>
      </c>
      <c r="P88" s="25" t="s">
        <v>80</v>
      </c>
      <c r="Q88" s="25" t="s">
        <v>80</v>
      </c>
      <c r="R88" s="25" t="s">
        <v>72</v>
      </c>
      <c r="S88" s="25" t="s">
        <v>80</v>
      </c>
      <c r="T88" s="25">
        <v>61</v>
      </c>
      <c r="V88" s="25" t="s">
        <v>70</v>
      </c>
      <c r="X88" s="25" t="s">
        <v>80</v>
      </c>
      <c r="Y88" s="25" t="s">
        <v>79</v>
      </c>
    </row>
    <row r="89" spans="5:25" s="24" customFormat="1" hidden="1">
      <c r="E89" s="24">
        <v>601</v>
      </c>
      <c r="F89" s="25" t="s">
        <v>80</v>
      </c>
      <c r="G89" s="25" t="s">
        <v>76</v>
      </c>
      <c r="H89" s="25">
        <v>6</v>
      </c>
      <c r="I89" s="25" t="s">
        <v>80</v>
      </c>
      <c r="J89" s="25" t="s">
        <v>74</v>
      </c>
      <c r="K89" s="25" t="s">
        <v>69</v>
      </c>
      <c r="L89" s="25" t="s">
        <v>80</v>
      </c>
      <c r="M89" s="25" t="s">
        <v>78</v>
      </c>
      <c r="N89" s="25" t="s">
        <v>80</v>
      </c>
      <c r="O89" s="25">
        <v>61</v>
      </c>
      <c r="P89" s="25" t="s">
        <v>80</v>
      </c>
      <c r="Q89" s="25" t="s">
        <v>80</v>
      </c>
      <c r="R89" s="25" t="s">
        <v>72</v>
      </c>
      <c r="S89" s="25" t="s">
        <v>80</v>
      </c>
      <c r="T89" s="25">
        <v>61</v>
      </c>
      <c r="V89" s="25" t="s">
        <v>70</v>
      </c>
      <c r="X89" s="25" t="s">
        <v>80</v>
      </c>
      <c r="Y89" s="25" t="s">
        <v>79</v>
      </c>
    </row>
    <row r="90" spans="5:25" s="24" customFormat="1" hidden="1">
      <c r="E90" s="24">
        <v>602</v>
      </c>
      <c r="F90" s="25" t="s">
        <v>80</v>
      </c>
      <c r="G90" s="25" t="s">
        <v>76</v>
      </c>
      <c r="H90" s="25">
        <v>6</v>
      </c>
      <c r="I90" s="25" t="s">
        <v>80</v>
      </c>
      <c r="J90" s="25" t="s">
        <v>74</v>
      </c>
      <c r="K90" s="25" t="s">
        <v>69</v>
      </c>
      <c r="L90" s="25" t="s">
        <v>80</v>
      </c>
      <c r="M90" s="25" t="s">
        <v>78</v>
      </c>
      <c r="N90" s="25" t="s">
        <v>80</v>
      </c>
      <c r="O90" s="25">
        <v>61</v>
      </c>
      <c r="P90" s="25" t="s">
        <v>80</v>
      </c>
      <c r="Q90" s="25" t="s">
        <v>80</v>
      </c>
      <c r="R90" s="25" t="s">
        <v>72</v>
      </c>
      <c r="S90" s="25" t="s">
        <v>80</v>
      </c>
      <c r="T90" s="25">
        <v>61</v>
      </c>
      <c r="V90" s="25" t="s">
        <v>70</v>
      </c>
      <c r="X90" s="25" t="s">
        <v>80</v>
      </c>
      <c r="Y90" s="25" t="s">
        <v>79</v>
      </c>
    </row>
    <row r="91" spans="5:25" s="24" customFormat="1" hidden="1">
      <c r="E91" s="24">
        <v>603</v>
      </c>
      <c r="F91" s="25" t="s">
        <v>80</v>
      </c>
      <c r="G91" s="25" t="s">
        <v>76</v>
      </c>
      <c r="H91" s="25">
        <v>6</v>
      </c>
      <c r="I91" s="25" t="s">
        <v>80</v>
      </c>
      <c r="J91" s="25" t="s">
        <v>74</v>
      </c>
      <c r="K91" s="25" t="s">
        <v>69</v>
      </c>
      <c r="L91" s="25" t="s">
        <v>80</v>
      </c>
      <c r="M91" s="25" t="s">
        <v>78</v>
      </c>
      <c r="N91" s="25" t="s">
        <v>80</v>
      </c>
      <c r="O91" s="25">
        <v>61</v>
      </c>
      <c r="P91" s="25" t="s">
        <v>80</v>
      </c>
      <c r="Q91" s="25" t="s">
        <v>80</v>
      </c>
      <c r="R91" s="25" t="s">
        <v>72</v>
      </c>
      <c r="S91" s="25" t="s">
        <v>80</v>
      </c>
      <c r="T91" s="25">
        <v>61</v>
      </c>
      <c r="V91" s="25" t="s">
        <v>70</v>
      </c>
      <c r="X91" s="25" t="s">
        <v>80</v>
      </c>
      <c r="Y91" s="25" t="s">
        <v>79</v>
      </c>
    </row>
    <row r="92" spans="5:25" s="24" customFormat="1" hidden="1">
      <c r="E92" s="24">
        <v>604</v>
      </c>
      <c r="F92" s="25" t="s">
        <v>80</v>
      </c>
      <c r="G92" s="25" t="s">
        <v>76</v>
      </c>
      <c r="H92" s="25">
        <v>6</v>
      </c>
      <c r="I92" s="25" t="s">
        <v>80</v>
      </c>
      <c r="J92" s="25" t="s">
        <v>74</v>
      </c>
      <c r="K92" s="25" t="s">
        <v>69</v>
      </c>
      <c r="L92" s="25" t="s">
        <v>80</v>
      </c>
      <c r="M92" s="25" t="s">
        <v>78</v>
      </c>
      <c r="N92" s="25" t="s">
        <v>80</v>
      </c>
      <c r="O92" s="25">
        <v>61</v>
      </c>
      <c r="P92" s="25" t="s">
        <v>80</v>
      </c>
      <c r="Q92" s="25" t="s">
        <v>80</v>
      </c>
      <c r="R92" s="25" t="s">
        <v>72</v>
      </c>
      <c r="S92" s="25" t="s">
        <v>80</v>
      </c>
      <c r="T92" s="25">
        <v>61</v>
      </c>
      <c r="V92" s="25" t="s">
        <v>70</v>
      </c>
      <c r="X92" s="25" t="s">
        <v>80</v>
      </c>
      <c r="Y92" s="25" t="s">
        <v>79</v>
      </c>
    </row>
    <row r="93" spans="5:25" s="24" customFormat="1" hidden="1">
      <c r="E93" s="24">
        <v>605</v>
      </c>
      <c r="F93" s="25" t="s">
        <v>80</v>
      </c>
      <c r="G93" s="25" t="s">
        <v>76</v>
      </c>
      <c r="H93" s="25">
        <v>6</v>
      </c>
      <c r="I93" s="25" t="s">
        <v>80</v>
      </c>
      <c r="J93" s="25" t="s">
        <v>74</v>
      </c>
      <c r="K93" s="25" t="s">
        <v>69</v>
      </c>
      <c r="L93" s="25" t="s">
        <v>80</v>
      </c>
      <c r="M93" s="25" t="s">
        <v>78</v>
      </c>
      <c r="N93" s="25" t="s">
        <v>80</v>
      </c>
      <c r="O93" s="25">
        <v>61</v>
      </c>
      <c r="P93" s="25" t="s">
        <v>80</v>
      </c>
      <c r="Q93" s="25" t="s">
        <v>80</v>
      </c>
      <c r="R93" s="25" t="s">
        <v>72</v>
      </c>
      <c r="S93" s="25" t="s">
        <v>80</v>
      </c>
      <c r="T93" s="25">
        <v>61</v>
      </c>
      <c r="V93" s="25" t="s">
        <v>70</v>
      </c>
      <c r="X93" s="25" t="s">
        <v>80</v>
      </c>
      <c r="Y93" s="25" t="s">
        <v>79</v>
      </c>
    </row>
    <row r="94" spans="5:25" s="24" customFormat="1" hidden="1">
      <c r="E94" s="24">
        <v>606</v>
      </c>
      <c r="F94" s="25" t="s">
        <v>80</v>
      </c>
      <c r="G94" s="25" t="s">
        <v>76</v>
      </c>
      <c r="H94" s="25">
        <v>6</v>
      </c>
      <c r="I94" s="25" t="s">
        <v>80</v>
      </c>
      <c r="J94" s="25" t="s">
        <v>74</v>
      </c>
      <c r="K94" s="25" t="s">
        <v>69</v>
      </c>
      <c r="L94" s="25" t="s">
        <v>80</v>
      </c>
      <c r="M94" s="25" t="s">
        <v>78</v>
      </c>
      <c r="N94" s="25" t="s">
        <v>80</v>
      </c>
      <c r="O94" s="25">
        <v>61</v>
      </c>
      <c r="P94" s="25" t="s">
        <v>80</v>
      </c>
      <c r="Q94" s="25" t="s">
        <v>80</v>
      </c>
      <c r="R94" s="25" t="s">
        <v>72</v>
      </c>
      <c r="S94" s="25" t="s">
        <v>80</v>
      </c>
      <c r="T94" s="25">
        <v>61</v>
      </c>
      <c r="V94" s="25" t="s">
        <v>70</v>
      </c>
      <c r="X94" s="25" t="s">
        <v>80</v>
      </c>
      <c r="Y94" s="25" t="s">
        <v>79</v>
      </c>
    </row>
    <row r="95" spans="5:25" s="24" customFormat="1" hidden="1">
      <c r="E95" s="24">
        <v>607</v>
      </c>
      <c r="F95" s="25" t="s">
        <v>80</v>
      </c>
      <c r="G95" s="25" t="s">
        <v>76</v>
      </c>
      <c r="H95" s="25">
        <v>6</v>
      </c>
      <c r="I95" s="25" t="s">
        <v>80</v>
      </c>
      <c r="J95" s="25" t="s">
        <v>74</v>
      </c>
      <c r="K95" s="25" t="s">
        <v>69</v>
      </c>
      <c r="L95" s="25" t="s">
        <v>80</v>
      </c>
      <c r="M95" s="25" t="s">
        <v>78</v>
      </c>
      <c r="N95" s="25" t="s">
        <v>80</v>
      </c>
      <c r="O95" s="25">
        <v>61</v>
      </c>
      <c r="P95" s="25" t="s">
        <v>80</v>
      </c>
      <c r="Q95" s="25" t="s">
        <v>80</v>
      </c>
      <c r="R95" s="25" t="s">
        <v>72</v>
      </c>
      <c r="S95" s="25" t="s">
        <v>80</v>
      </c>
      <c r="T95" s="25">
        <v>61</v>
      </c>
      <c r="V95" s="25" t="s">
        <v>70</v>
      </c>
      <c r="X95" s="25" t="s">
        <v>80</v>
      </c>
      <c r="Y95" s="25" t="s">
        <v>79</v>
      </c>
    </row>
    <row r="96" spans="5:25" s="24" customFormat="1" hidden="1">
      <c r="E96" s="24">
        <v>708</v>
      </c>
      <c r="F96" s="25" t="s">
        <v>80</v>
      </c>
      <c r="G96" s="25" t="s">
        <v>76</v>
      </c>
      <c r="H96" s="25">
        <v>6</v>
      </c>
      <c r="I96" s="25" t="s">
        <v>80</v>
      </c>
      <c r="J96" s="25" t="s">
        <v>74</v>
      </c>
      <c r="K96" s="25" t="s">
        <v>69</v>
      </c>
      <c r="L96" s="25" t="s">
        <v>81</v>
      </c>
      <c r="M96" s="25" t="s">
        <v>78</v>
      </c>
      <c r="N96" s="25" t="s">
        <v>81</v>
      </c>
      <c r="O96" s="25">
        <v>71</v>
      </c>
      <c r="P96" s="25" t="s">
        <v>81</v>
      </c>
      <c r="Q96" s="25" t="s">
        <v>81</v>
      </c>
      <c r="R96" s="25" t="s">
        <v>72</v>
      </c>
      <c r="S96" s="25" t="s">
        <v>81</v>
      </c>
      <c r="T96" s="25">
        <v>71</v>
      </c>
      <c r="V96" s="25" t="s">
        <v>70</v>
      </c>
      <c r="X96" s="25" t="s">
        <v>80</v>
      </c>
      <c r="Y96" s="25" t="s">
        <v>79</v>
      </c>
    </row>
    <row r="97" spans="5:25" s="24" customFormat="1" hidden="1">
      <c r="E97" s="24">
        <v>709</v>
      </c>
      <c r="F97" s="25" t="s">
        <v>80</v>
      </c>
      <c r="G97" s="25" t="s">
        <v>76</v>
      </c>
      <c r="H97" s="25">
        <v>6</v>
      </c>
      <c r="I97" s="25" t="s">
        <v>80</v>
      </c>
      <c r="J97" s="25" t="s">
        <v>74</v>
      </c>
      <c r="K97" s="25" t="s">
        <v>69</v>
      </c>
      <c r="L97" s="25" t="s">
        <v>81</v>
      </c>
      <c r="M97" s="25" t="s">
        <v>78</v>
      </c>
      <c r="N97" s="25" t="s">
        <v>81</v>
      </c>
      <c r="O97" s="25">
        <v>71</v>
      </c>
      <c r="P97" s="25" t="s">
        <v>81</v>
      </c>
      <c r="Q97" s="25" t="s">
        <v>81</v>
      </c>
      <c r="R97" s="25" t="s">
        <v>72</v>
      </c>
      <c r="S97" s="25" t="s">
        <v>81</v>
      </c>
      <c r="T97" s="25">
        <v>71</v>
      </c>
      <c r="V97" s="25" t="s">
        <v>70</v>
      </c>
      <c r="X97" s="25" t="s">
        <v>80</v>
      </c>
      <c r="Y97" s="25" t="s">
        <v>79</v>
      </c>
    </row>
    <row r="98" spans="5:25" s="24" customFormat="1" hidden="1">
      <c r="E98" s="24">
        <v>710</v>
      </c>
      <c r="F98" s="25" t="s">
        <v>80</v>
      </c>
      <c r="G98" s="25" t="s">
        <v>76</v>
      </c>
      <c r="H98" s="25">
        <v>6</v>
      </c>
      <c r="I98" s="25" t="s">
        <v>80</v>
      </c>
      <c r="J98" s="25" t="s">
        <v>74</v>
      </c>
      <c r="K98" s="25" t="s">
        <v>69</v>
      </c>
      <c r="L98" s="25" t="s">
        <v>81</v>
      </c>
      <c r="M98" s="25" t="s">
        <v>78</v>
      </c>
      <c r="N98" s="25" t="s">
        <v>81</v>
      </c>
      <c r="O98" s="25">
        <v>71</v>
      </c>
      <c r="P98" s="25" t="s">
        <v>81</v>
      </c>
      <c r="Q98" s="25" t="s">
        <v>81</v>
      </c>
      <c r="R98" s="25" t="s">
        <v>72</v>
      </c>
      <c r="S98" s="25" t="s">
        <v>81</v>
      </c>
      <c r="T98" s="25">
        <v>71</v>
      </c>
      <c r="V98" s="25" t="s">
        <v>70</v>
      </c>
      <c r="X98" s="25" t="s">
        <v>80</v>
      </c>
      <c r="Y98" s="25" t="s">
        <v>79</v>
      </c>
    </row>
    <row r="99" spans="5:25" s="24" customFormat="1" hidden="1">
      <c r="E99" s="24">
        <v>711</v>
      </c>
      <c r="F99" s="25" t="s">
        <v>81</v>
      </c>
      <c r="G99" s="25" t="s">
        <v>76</v>
      </c>
      <c r="H99" s="25">
        <v>6</v>
      </c>
      <c r="I99" s="25" t="s">
        <v>80</v>
      </c>
      <c r="J99" s="25" t="s">
        <v>74</v>
      </c>
      <c r="K99" s="25" t="s">
        <v>69</v>
      </c>
      <c r="L99" s="25" t="s">
        <v>81</v>
      </c>
      <c r="M99" s="25" t="s">
        <v>78</v>
      </c>
      <c r="N99" s="25" t="s">
        <v>81</v>
      </c>
      <c r="O99" s="25">
        <v>71</v>
      </c>
      <c r="P99" s="25" t="s">
        <v>81</v>
      </c>
      <c r="Q99" s="25" t="s">
        <v>81</v>
      </c>
      <c r="R99" s="25" t="s">
        <v>72</v>
      </c>
      <c r="S99" s="25" t="s">
        <v>81</v>
      </c>
      <c r="T99" s="25">
        <v>71</v>
      </c>
      <c r="V99" s="25" t="s">
        <v>70</v>
      </c>
      <c r="X99" s="25" t="s">
        <v>80</v>
      </c>
      <c r="Y99" s="25" t="s">
        <v>79</v>
      </c>
    </row>
    <row r="100" spans="5:25" s="24" customFormat="1" hidden="1">
      <c r="E100" s="24">
        <v>712</v>
      </c>
      <c r="F100" s="25" t="s">
        <v>81</v>
      </c>
      <c r="G100" s="25" t="s">
        <v>76</v>
      </c>
      <c r="H100" s="25">
        <v>6</v>
      </c>
      <c r="I100" s="25" t="s">
        <v>80</v>
      </c>
      <c r="J100" s="25" t="s">
        <v>74</v>
      </c>
      <c r="K100" s="25" t="s">
        <v>69</v>
      </c>
      <c r="L100" s="25" t="s">
        <v>81</v>
      </c>
      <c r="M100" s="25" t="s">
        <v>78</v>
      </c>
      <c r="N100" s="25" t="s">
        <v>81</v>
      </c>
      <c r="O100" s="25">
        <v>71</v>
      </c>
      <c r="P100" s="25" t="s">
        <v>81</v>
      </c>
      <c r="Q100" s="25" t="s">
        <v>81</v>
      </c>
      <c r="R100" s="25" t="s">
        <v>72</v>
      </c>
      <c r="S100" s="25" t="s">
        <v>81</v>
      </c>
      <c r="T100" s="25">
        <v>71</v>
      </c>
      <c r="V100" s="25" t="s">
        <v>70</v>
      </c>
      <c r="X100" s="25" t="s">
        <v>80</v>
      </c>
      <c r="Y100" s="25" t="s">
        <v>79</v>
      </c>
    </row>
    <row r="101" spans="5:25" s="24" customFormat="1" hidden="1">
      <c r="E101" s="24">
        <v>701</v>
      </c>
      <c r="F101" s="25" t="s">
        <v>81</v>
      </c>
      <c r="G101" s="25" t="s">
        <v>76</v>
      </c>
      <c r="H101" s="25">
        <v>6</v>
      </c>
      <c r="I101" s="25" t="s">
        <v>80</v>
      </c>
      <c r="J101" s="25" t="s">
        <v>74</v>
      </c>
      <c r="K101" s="25" t="s">
        <v>69</v>
      </c>
      <c r="L101" s="25" t="s">
        <v>81</v>
      </c>
      <c r="M101" s="25" t="s">
        <v>78</v>
      </c>
      <c r="N101" s="25" t="s">
        <v>81</v>
      </c>
      <c r="O101" s="25">
        <v>71</v>
      </c>
      <c r="P101" s="25" t="s">
        <v>81</v>
      </c>
      <c r="Q101" s="25" t="s">
        <v>81</v>
      </c>
      <c r="R101" s="25" t="s">
        <v>72</v>
      </c>
      <c r="S101" s="25" t="s">
        <v>81</v>
      </c>
      <c r="T101" s="25">
        <v>71</v>
      </c>
      <c r="V101" s="25" t="s">
        <v>70</v>
      </c>
      <c r="X101" s="25" t="s">
        <v>80</v>
      </c>
      <c r="Y101" s="25" t="s">
        <v>79</v>
      </c>
    </row>
    <row r="102" spans="5:25" s="24" customFormat="1" hidden="1">
      <c r="E102" s="24">
        <v>702</v>
      </c>
      <c r="F102" s="25" t="s">
        <v>81</v>
      </c>
      <c r="G102" s="25" t="s">
        <v>76</v>
      </c>
      <c r="H102" s="25">
        <v>6</v>
      </c>
      <c r="I102" s="25" t="s">
        <v>80</v>
      </c>
      <c r="J102" s="25" t="s">
        <v>74</v>
      </c>
      <c r="K102" s="25" t="s">
        <v>69</v>
      </c>
      <c r="L102" s="25" t="s">
        <v>81</v>
      </c>
      <c r="M102" s="25" t="s">
        <v>78</v>
      </c>
      <c r="N102" s="25" t="s">
        <v>81</v>
      </c>
      <c r="O102" s="25">
        <v>71</v>
      </c>
      <c r="P102" s="25" t="s">
        <v>81</v>
      </c>
      <c r="Q102" s="25" t="s">
        <v>81</v>
      </c>
      <c r="R102" s="25" t="s">
        <v>72</v>
      </c>
      <c r="S102" s="25" t="s">
        <v>81</v>
      </c>
      <c r="T102" s="25">
        <v>71</v>
      </c>
      <c r="V102" s="25" t="s">
        <v>70</v>
      </c>
      <c r="X102" s="25" t="s">
        <v>80</v>
      </c>
      <c r="Y102" s="25" t="s">
        <v>79</v>
      </c>
    </row>
    <row r="103" spans="5:25" s="24" customFormat="1" hidden="1">
      <c r="E103" s="24">
        <v>703</v>
      </c>
      <c r="F103" s="25" t="s">
        <v>81</v>
      </c>
      <c r="G103" s="25" t="s">
        <v>76</v>
      </c>
      <c r="H103" s="25">
        <v>6</v>
      </c>
      <c r="I103" s="25" t="s">
        <v>80</v>
      </c>
      <c r="J103" s="25" t="s">
        <v>74</v>
      </c>
      <c r="K103" s="25" t="s">
        <v>69</v>
      </c>
      <c r="L103" s="25" t="s">
        <v>81</v>
      </c>
      <c r="M103" s="25" t="s">
        <v>78</v>
      </c>
      <c r="N103" s="25" t="s">
        <v>81</v>
      </c>
      <c r="O103" s="25">
        <v>71</v>
      </c>
      <c r="P103" s="25" t="s">
        <v>81</v>
      </c>
      <c r="Q103" s="25" t="s">
        <v>81</v>
      </c>
      <c r="R103" s="25" t="s">
        <v>72</v>
      </c>
      <c r="S103" s="25" t="s">
        <v>81</v>
      </c>
      <c r="T103" s="25">
        <v>71</v>
      </c>
      <c r="V103" s="25" t="s">
        <v>70</v>
      </c>
      <c r="X103" s="25" t="s">
        <v>80</v>
      </c>
      <c r="Y103" s="25" t="s">
        <v>79</v>
      </c>
    </row>
    <row r="104" spans="5:25" s="24" customFormat="1" hidden="1">
      <c r="E104" s="24">
        <v>704</v>
      </c>
      <c r="F104" s="25" t="s">
        <v>81</v>
      </c>
      <c r="G104" s="25" t="s">
        <v>76</v>
      </c>
      <c r="H104" s="25">
        <v>6</v>
      </c>
      <c r="I104" s="25" t="s">
        <v>80</v>
      </c>
      <c r="J104" s="25" t="s">
        <v>74</v>
      </c>
      <c r="K104" s="25" t="s">
        <v>69</v>
      </c>
      <c r="L104" s="25" t="s">
        <v>81</v>
      </c>
      <c r="M104" s="25" t="s">
        <v>78</v>
      </c>
      <c r="N104" s="25" t="s">
        <v>81</v>
      </c>
      <c r="O104" s="25">
        <v>71</v>
      </c>
      <c r="P104" s="25" t="s">
        <v>81</v>
      </c>
      <c r="Q104" s="25" t="s">
        <v>81</v>
      </c>
      <c r="R104" s="25" t="s">
        <v>72</v>
      </c>
      <c r="S104" s="25" t="s">
        <v>81</v>
      </c>
      <c r="T104" s="25">
        <v>71</v>
      </c>
      <c r="V104" s="25" t="s">
        <v>70</v>
      </c>
      <c r="X104" s="25" t="s">
        <v>80</v>
      </c>
      <c r="Y104" s="25" t="s">
        <v>79</v>
      </c>
    </row>
    <row r="105" spans="5:25" s="24" customFormat="1" hidden="1">
      <c r="E105" s="24">
        <v>705</v>
      </c>
      <c r="F105" s="25" t="s">
        <v>81</v>
      </c>
      <c r="G105" s="25" t="s">
        <v>76</v>
      </c>
      <c r="H105" s="25">
        <v>6</v>
      </c>
      <c r="I105" s="25" t="s">
        <v>80</v>
      </c>
      <c r="J105" s="25" t="s">
        <v>74</v>
      </c>
      <c r="K105" s="25" t="s">
        <v>69</v>
      </c>
      <c r="L105" s="25" t="s">
        <v>81</v>
      </c>
      <c r="M105" s="25" t="s">
        <v>78</v>
      </c>
      <c r="N105" s="25" t="s">
        <v>81</v>
      </c>
      <c r="O105" s="25">
        <v>71</v>
      </c>
      <c r="P105" s="25" t="s">
        <v>81</v>
      </c>
      <c r="Q105" s="25" t="s">
        <v>81</v>
      </c>
      <c r="R105" s="25" t="s">
        <v>72</v>
      </c>
      <c r="S105" s="25" t="s">
        <v>81</v>
      </c>
      <c r="T105" s="25">
        <v>71</v>
      </c>
      <c r="V105" s="25" t="s">
        <v>70</v>
      </c>
      <c r="X105" s="25" t="s">
        <v>80</v>
      </c>
      <c r="Y105" s="25" t="s">
        <v>79</v>
      </c>
    </row>
    <row r="106" spans="5:25" s="24" customFormat="1" hidden="1">
      <c r="E106" s="24">
        <v>706</v>
      </c>
      <c r="F106" s="25" t="s">
        <v>81</v>
      </c>
      <c r="G106" s="25" t="s">
        <v>76</v>
      </c>
      <c r="H106" s="25">
        <v>6</v>
      </c>
      <c r="I106" s="25" t="s">
        <v>80</v>
      </c>
      <c r="J106" s="25" t="s">
        <v>74</v>
      </c>
      <c r="K106" s="25" t="s">
        <v>69</v>
      </c>
      <c r="L106" s="25" t="s">
        <v>81</v>
      </c>
      <c r="M106" s="25" t="s">
        <v>78</v>
      </c>
      <c r="N106" s="25" t="s">
        <v>81</v>
      </c>
      <c r="O106" s="25">
        <v>71</v>
      </c>
      <c r="P106" s="25" t="s">
        <v>81</v>
      </c>
      <c r="Q106" s="25" t="s">
        <v>81</v>
      </c>
      <c r="R106" s="25" t="s">
        <v>72</v>
      </c>
      <c r="S106" s="25" t="s">
        <v>81</v>
      </c>
      <c r="T106" s="25">
        <v>71</v>
      </c>
      <c r="V106" s="25" t="s">
        <v>70</v>
      </c>
      <c r="X106" s="25" t="s">
        <v>80</v>
      </c>
      <c r="Y106" s="25" t="s">
        <v>79</v>
      </c>
    </row>
    <row r="107" spans="5:25" s="24" customFormat="1" hidden="1">
      <c r="E107" s="24">
        <v>707</v>
      </c>
      <c r="F107" s="25" t="s">
        <v>81</v>
      </c>
      <c r="G107" s="25" t="s">
        <v>76</v>
      </c>
      <c r="H107" s="25">
        <v>6</v>
      </c>
      <c r="I107" s="25" t="s">
        <v>80</v>
      </c>
      <c r="J107" s="25" t="s">
        <v>74</v>
      </c>
      <c r="K107" s="25" t="s">
        <v>69</v>
      </c>
      <c r="L107" s="25" t="s">
        <v>81</v>
      </c>
      <c r="M107" s="25" t="s">
        <v>78</v>
      </c>
      <c r="N107" s="25" t="s">
        <v>81</v>
      </c>
      <c r="O107" s="25">
        <v>71</v>
      </c>
      <c r="P107" s="25" t="s">
        <v>81</v>
      </c>
      <c r="Q107" s="25" t="s">
        <v>81</v>
      </c>
      <c r="R107" s="25" t="s">
        <v>72</v>
      </c>
      <c r="S107" s="25" t="s">
        <v>81</v>
      </c>
      <c r="T107" s="25">
        <v>71</v>
      </c>
      <c r="V107" s="25" t="s">
        <v>70</v>
      </c>
      <c r="X107" s="25" t="s">
        <v>80</v>
      </c>
      <c r="Y107" s="25" t="s">
        <v>79</v>
      </c>
    </row>
    <row r="108" spans="5:25" s="24" customFormat="1" hidden="1">
      <c r="E108" s="24">
        <v>808</v>
      </c>
      <c r="F108" s="25" t="s">
        <v>81</v>
      </c>
      <c r="G108" s="25" t="s">
        <v>76</v>
      </c>
      <c r="H108" s="25">
        <v>6</v>
      </c>
      <c r="I108" s="25" t="s">
        <v>80</v>
      </c>
      <c r="J108" s="25" t="s">
        <v>74</v>
      </c>
      <c r="K108" s="25" t="s">
        <v>69</v>
      </c>
      <c r="L108" s="25" t="s">
        <v>82</v>
      </c>
      <c r="M108" s="25" t="s">
        <v>83</v>
      </c>
      <c r="N108" s="25" t="s">
        <v>82</v>
      </c>
      <c r="O108" s="25">
        <v>81</v>
      </c>
      <c r="P108" s="25" t="s">
        <v>82</v>
      </c>
      <c r="Q108" s="25" t="s">
        <v>82</v>
      </c>
      <c r="R108" s="25" t="s">
        <v>72</v>
      </c>
      <c r="S108" s="25" t="s">
        <v>82</v>
      </c>
      <c r="T108" s="25">
        <v>81</v>
      </c>
      <c r="V108" s="25" t="s">
        <v>70</v>
      </c>
      <c r="X108" s="25" t="s">
        <v>80</v>
      </c>
      <c r="Y108" s="25" t="s">
        <v>79</v>
      </c>
    </row>
    <row r="109" spans="5:25" s="24" customFormat="1" hidden="1">
      <c r="E109" s="24">
        <v>809</v>
      </c>
      <c r="F109" s="25" t="s">
        <v>81</v>
      </c>
      <c r="G109" s="25" t="s">
        <v>76</v>
      </c>
      <c r="H109" s="25">
        <v>6</v>
      </c>
      <c r="I109" s="25" t="s">
        <v>80</v>
      </c>
      <c r="J109" s="25" t="s">
        <v>74</v>
      </c>
      <c r="K109" s="25" t="s">
        <v>69</v>
      </c>
      <c r="L109" s="25" t="s">
        <v>82</v>
      </c>
      <c r="M109" s="25" t="s">
        <v>83</v>
      </c>
      <c r="N109" s="25" t="s">
        <v>82</v>
      </c>
      <c r="O109" s="25">
        <v>81</v>
      </c>
      <c r="P109" s="25" t="s">
        <v>82</v>
      </c>
      <c r="Q109" s="25" t="s">
        <v>82</v>
      </c>
      <c r="R109" s="25" t="s">
        <v>72</v>
      </c>
      <c r="S109" s="25" t="s">
        <v>82</v>
      </c>
      <c r="T109" s="25">
        <v>81</v>
      </c>
      <c r="V109" s="25" t="s">
        <v>70</v>
      </c>
      <c r="X109" s="25" t="s">
        <v>80</v>
      </c>
      <c r="Y109" s="25" t="s">
        <v>79</v>
      </c>
    </row>
    <row r="110" spans="5:25" s="24" customFormat="1" hidden="1">
      <c r="E110" s="24">
        <v>810</v>
      </c>
      <c r="F110" s="25" t="s">
        <v>81</v>
      </c>
      <c r="G110" s="25" t="s">
        <v>76</v>
      </c>
      <c r="H110" s="25">
        <v>6</v>
      </c>
      <c r="I110" s="25" t="s">
        <v>80</v>
      </c>
      <c r="J110" s="25" t="s">
        <v>74</v>
      </c>
      <c r="K110" s="25" t="s">
        <v>69</v>
      </c>
      <c r="L110" s="25" t="s">
        <v>82</v>
      </c>
      <c r="M110" s="25" t="s">
        <v>83</v>
      </c>
      <c r="N110" s="25" t="s">
        <v>82</v>
      </c>
      <c r="O110" s="25">
        <v>81</v>
      </c>
      <c r="P110" s="25" t="s">
        <v>82</v>
      </c>
      <c r="Q110" s="25" t="s">
        <v>82</v>
      </c>
      <c r="R110" s="25" t="s">
        <v>72</v>
      </c>
      <c r="S110" s="25" t="s">
        <v>82</v>
      </c>
      <c r="T110" s="25">
        <v>81</v>
      </c>
      <c r="V110" s="25" t="s">
        <v>70</v>
      </c>
      <c r="X110" s="25" t="s">
        <v>80</v>
      </c>
      <c r="Y110" s="25" t="s">
        <v>79</v>
      </c>
    </row>
    <row r="111" spans="5:25" s="24" customFormat="1" hidden="1">
      <c r="E111" s="24">
        <v>811</v>
      </c>
      <c r="F111" s="25" t="s">
        <v>82</v>
      </c>
      <c r="G111" s="25" t="s">
        <v>76</v>
      </c>
      <c r="H111" s="25">
        <v>6</v>
      </c>
      <c r="I111" s="25" t="s">
        <v>80</v>
      </c>
      <c r="J111" s="25" t="s">
        <v>74</v>
      </c>
      <c r="K111" s="25" t="s">
        <v>69</v>
      </c>
      <c r="L111" s="25" t="s">
        <v>82</v>
      </c>
      <c r="M111" s="25" t="s">
        <v>83</v>
      </c>
      <c r="N111" s="25" t="s">
        <v>82</v>
      </c>
      <c r="O111" s="25">
        <v>81</v>
      </c>
      <c r="P111" s="25" t="s">
        <v>82</v>
      </c>
      <c r="Q111" s="25" t="s">
        <v>82</v>
      </c>
      <c r="R111" s="25" t="s">
        <v>72</v>
      </c>
      <c r="S111" s="25" t="s">
        <v>82</v>
      </c>
      <c r="T111" s="25">
        <v>81</v>
      </c>
      <c r="V111" s="25" t="s">
        <v>70</v>
      </c>
      <c r="X111" s="25" t="s">
        <v>80</v>
      </c>
      <c r="Y111" s="25" t="s">
        <v>79</v>
      </c>
    </row>
    <row r="112" spans="5:25" s="24" customFormat="1" hidden="1">
      <c r="E112" s="24">
        <v>812</v>
      </c>
      <c r="F112" s="25" t="s">
        <v>82</v>
      </c>
      <c r="G112" s="25" t="s">
        <v>76</v>
      </c>
      <c r="H112" s="25">
        <v>6</v>
      </c>
      <c r="I112" s="25" t="s">
        <v>80</v>
      </c>
      <c r="J112" s="25" t="s">
        <v>74</v>
      </c>
      <c r="K112" s="25" t="s">
        <v>69</v>
      </c>
      <c r="L112" s="25" t="s">
        <v>82</v>
      </c>
      <c r="M112" s="25" t="s">
        <v>83</v>
      </c>
      <c r="N112" s="25" t="s">
        <v>82</v>
      </c>
      <c r="O112" s="25">
        <v>81</v>
      </c>
      <c r="P112" s="25" t="s">
        <v>82</v>
      </c>
      <c r="Q112" s="25" t="s">
        <v>82</v>
      </c>
      <c r="R112" s="25" t="s">
        <v>72</v>
      </c>
      <c r="S112" s="25" t="s">
        <v>82</v>
      </c>
      <c r="T112" s="25">
        <v>81</v>
      </c>
      <c r="V112" s="25" t="s">
        <v>70</v>
      </c>
      <c r="X112" s="25" t="s">
        <v>80</v>
      </c>
      <c r="Y112" s="25" t="s">
        <v>79</v>
      </c>
    </row>
    <row r="113" spans="5:25" s="24" customFormat="1" hidden="1">
      <c r="E113" s="24">
        <v>801</v>
      </c>
      <c r="F113" s="25" t="s">
        <v>82</v>
      </c>
      <c r="G113" s="25" t="s">
        <v>76</v>
      </c>
      <c r="H113" s="25">
        <v>6</v>
      </c>
      <c r="I113" s="25" t="s">
        <v>80</v>
      </c>
      <c r="J113" s="25" t="s">
        <v>74</v>
      </c>
      <c r="K113" s="25" t="s">
        <v>69</v>
      </c>
      <c r="L113" s="25" t="s">
        <v>82</v>
      </c>
      <c r="M113" s="25" t="s">
        <v>83</v>
      </c>
      <c r="N113" s="25" t="s">
        <v>82</v>
      </c>
      <c r="O113" s="25">
        <v>81</v>
      </c>
      <c r="P113" s="25" t="s">
        <v>82</v>
      </c>
      <c r="Q113" s="25" t="s">
        <v>82</v>
      </c>
      <c r="R113" s="25" t="s">
        <v>72</v>
      </c>
      <c r="S113" s="25" t="s">
        <v>82</v>
      </c>
      <c r="T113" s="25">
        <v>81</v>
      </c>
      <c r="V113" s="25" t="s">
        <v>70</v>
      </c>
      <c r="X113" s="25" t="s">
        <v>80</v>
      </c>
      <c r="Y113" s="25" t="s">
        <v>79</v>
      </c>
    </row>
    <row r="114" spans="5:25" s="24" customFormat="1" hidden="1">
      <c r="E114" s="24">
        <v>802</v>
      </c>
      <c r="F114" s="25" t="s">
        <v>82</v>
      </c>
      <c r="G114" s="25" t="s">
        <v>76</v>
      </c>
      <c r="H114" s="25">
        <v>6</v>
      </c>
      <c r="I114" s="25" t="s">
        <v>80</v>
      </c>
      <c r="J114" s="25" t="s">
        <v>74</v>
      </c>
      <c r="K114" s="25" t="s">
        <v>69</v>
      </c>
      <c r="L114" s="25" t="s">
        <v>82</v>
      </c>
      <c r="M114" s="25" t="s">
        <v>83</v>
      </c>
      <c r="N114" s="25" t="s">
        <v>82</v>
      </c>
      <c r="O114" s="25">
        <v>81</v>
      </c>
      <c r="P114" s="25" t="s">
        <v>82</v>
      </c>
      <c r="Q114" s="25" t="s">
        <v>82</v>
      </c>
      <c r="R114" s="25" t="s">
        <v>72</v>
      </c>
      <c r="S114" s="25" t="s">
        <v>82</v>
      </c>
      <c r="T114" s="25">
        <v>81</v>
      </c>
      <c r="V114" s="25" t="s">
        <v>70</v>
      </c>
      <c r="X114" s="25" t="s">
        <v>80</v>
      </c>
      <c r="Y114" s="25" t="s">
        <v>79</v>
      </c>
    </row>
    <row r="115" spans="5:25" s="24" customFormat="1" hidden="1">
      <c r="E115" s="24">
        <v>803</v>
      </c>
      <c r="F115" s="25" t="s">
        <v>82</v>
      </c>
      <c r="G115" s="25" t="s">
        <v>76</v>
      </c>
      <c r="H115" s="25">
        <v>6</v>
      </c>
      <c r="I115" s="25" t="s">
        <v>80</v>
      </c>
      <c r="J115" s="25" t="s">
        <v>74</v>
      </c>
      <c r="K115" s="25" t="s">
        <v>69</v>
      </c>
      <c r="L115" s="25" t="s">
        <v>82</v>
      </c>
      <c r="M115" s="25" t="s">
        <v>83</v>
      </c>
      <c r="N115" s="25" t="s">
        <v>82</v>
      </c>
      <c r="O115" s="25">
        <v>81</v>
      </c>
      <c r="P115" s="25" t="s">
        <v>82</v>
      </c>
      <c r="Q115" s="25" t="s">
        <v>82</v>
      </c>
      <c r="R115" s="25" t="s">
        <v>72</v>
      </c>
      <c r="S115" s="25" t="s">
        <v>82</v>
      </c>
      <c r="T115" s="25">
        <v>81</v>
      </c>
      <c r="V115" s="25" t="s">
        <v>70</v>
      </c>
      <c r="X115" s="25" t="s">
        <v>80</v>
      </c>
      <c r="Y115" s="25" t="s">
        <v>79</v>
      </c>
    </row>
    <row r="116" spans="5:25" s="24" customFormat="1" hidden="1">
      <c r="E116" s="24">
        <v>804</v>
      </c>
      <c r="F116" s="25" t="s">
        <v>82</v>
      </c>
      <c r="G116" s="25" t="s">
        <v>76</v>
      </c>
      <c r="H116" s="25">
        <v>6</v>
      </c>
      <c r="I116" s="25" t="s">
        <v>80</v>
      </c>
      <c r="J116" s="25" t="s">
        <v>74</v>
      </c>
      <c r="K116" s="25" t="s">
        <v>69</v>
      </c>
      <c r="L116" s="25" t="s">
        <v>82</v>
      </c>
      <c r="M116" s="25" t="s">
        <v>83</v>
      </c>
      <c r="N116" s="25" t="s">
        <v>82</v>
      </c>
      <c r="O116" s="25">
        <v>81</v>
      </c>
      <c r="P116" s="25" t="s">
        <v>82</v>
      </c>
      <c r="Q116" s="25" t="s">
        <v>82</v>
      </c>
      <c r="R116" s="25" t="s">
        <v>72</v>
      </c>
      <c r="S116" s="25" t="s">
        <v>82</v>
      </c>
      <c r="T116" s="25">
        <v>81</v>
      </c>
      <c r="V116" s="25" t="s">
        <v>70</v>
      </c>
      <c r="X116" s="25" t="s">
        <v>80</v>
      </c>
      <c r="Y116" s="25" t="s">
        <v>79</v>
      </c>
    </row>
    <row r="117" spans="5:25" s="24" customFormat="1" hidden="1">
      <c r="E117" s="24">
        <v>805</v>
      </c>
      <c r="F117" s="25" t="s">
        <v>82</v>
      </c>
      <c r="G117" s="25" t="s">
        <v>76</v>
      </c>
      <c r="H117" s="25">
        <v>6</v>
      </c>
      <c r="I117" s="25" t="s">
        <v>80</v>
      </c>
      <c r="J117" s="25" t="s">
        <v>74</v>
      </c>
      <c r="K117" s="25" t="s">
        <v>69</v>
      </c>
      <c r="L117" s="25" t="s">
        <v>82</v>
      </c>
      <c r="M117" s="25" t="s">
        <v>83</v>
      </c>
      <c r="N117" s="25" t="s">
        <v>82</v>
      </c>
      <c r="O117" s="25">
        <v>81</v>
      </c>
      <c r="P117" s="25" t="s">
        <v>82</v>
      </c>
      <c r="Q117" s="25" t="s">
        <v>82</v>
      </c>
      <c r="R117" s="25" t="s">
        <v>72</v>
      </c>
      <c r="S117" s="25" t="s">
        <v>82</v>
      </c>
      <c r="T117" s="25">
        <v>81</v>
      </c>
      <c r="V117" s="25" t="s">
        <v>70</v>
      </c>
      <c r="X117" s="25" t="s">
        <v>80</v>
      </c>
      <c r="Y117" s="25" t="s">
        <v>79</v>
      </c>
    </row>
    <row r="118" spans="5:25" s="24" customFormat="1" hidden="1">
      <c r="E118" s="24">
        <v>806</v>
      </c>
      <c r="F118" s="25" t="s">
        <v>82</v>
      </c>
      <c r="G118" s="25" t="s">
        <v>76</v>
      </c>
      <c r="H118" s="25">
        <v>6</v>
      </c>
      <c r="I118" s="25" t="s">
        <v>80</v>
      </c>
      <c r="J118" s="25" t="s">
        <v>74</v>
      </c>
      <c r="K118" s="25" t="s">
        <v>69</v>
      </c>
      <c r="L118" s="25" t="s">
        <v>82</v>
      </c>
      <c r="M118" s="25" t="s">
        <v>83</v>
      </c>
      <c r="N118" s="25" t="s">
        <v>82</v>
      </c>
      <c r="O118" s="25">
        <v>81</v>
      </c>
      <c r="P118" s="25" t="s">
        <v>82</v>
      </c>
      <c r="Q118" s="25" t="s">
        <v>82</v>
      </c>
      <c r="R118" s="25" t="s">
        <v>72</v>
      </c>
      <c r="S118" s="25" t="s">
        <v>82</v>
      </c>
      <c r="T118" s="25">
        <v>81</v>
      </c>
      <c r="V118" s="25" t="s">
        <v>70</v>
      </c>
      <c r="X118" s="25" t="s">
        <v>80</v>
      </c>
      <c r="Y118" s="25" t="s">
        <v>79</v>
      </c>
    </row>
    <row r="119" spans="5:25" s="24" customFormat="1" hidden="1">
      <c r="E119" s="24">
        <v>807</v>
      </c>
      <c r="F119" s="25" t="s">
        <v>82</v>
      </c>
      <c r="G119" s="25" t="s">
        <v>76</v>
      </c>
      <c r="H119" s="25">
        <v>6</v>
      </c>
      <c r="I119" s="25" t="s">
        <v>80</v>
      </c>
      <c r="J119" s="25" t="s">
        <v>74</v>
      </c>
      <c r="K119" s="25" t="s">
        <v>69</v>
      </c>
      <c r="L119" s="25" t="s">
        <v>82</v>
      </c>
      <c r="M119" s="25" t="s">
        <v>83</v>
      </c>
      <c r="N119" s="25" t="s">
        <v>82</v>
      </c>
      <c r="O119" s="25">
        <v>81</v>
      </c>
      <c r="P119" s="25" t="s">
        <v>82</v>
      </c>
      <c r="Q119" s="25" t="s">
        <v>82</v>
      </c>
      <c r="R119" s="25" t="s">
        <v>72</v>
      </c>
      <c r="S119" s="25" t="s">
        <v>82</v>
      </c>
      <c r="T119" s="25">
        <v>81</v>
      </c>
      <c r="V119" s="25" t="s">
        <v>70</v>
      </c>
      <c r="X119" s="25" t="s">
        <v>80</v>
      </c>
      <c r="Y119" s="25" t="s">
        <v>79</v>
      </c>
    </row>
    <row r="120" spans="5:25" s="24" customFormat="1" hidden="1">
      <c r="E120" s="24">
        <v>908</v>
      </c>
      <c r="F120" s="25" t="s">
        <v>82</v>
      </c>
      <c r="G120" s="25" t="s">
        <v>76</v>
      </c>
      <c r="H120" s="25">
        <v>6</v>
      </c>
      <c r="I120" s="25" t="s">
        <v>80</v>
      </c>
      <c r="J120" s="25" t="s">
        <v>74</v>
      </c>
      <c r="K120" s="25" t="s">
        <v>69</v>
      </c>
      <c r="L120" s="25" t="s">
        <v>84</v>
      </c>
      <c r="M120" s="25" t="s">
        <v>83</v>
      </c>
      <c r="N120" s="25" t="s">
        <v>84</v>
      </c>
      <c r="O120" s="25">
        <v>91</v>
      </c>
      <c r="P120" s="25" t="s">
        <v>84</v>
      </c>
      <c r="Q120" s="25" t="s">
        <v>84</v>
      </c>
      <c r="R120" s="25" t="s">
        <v>72</v>
      </c>
      <c r="S120" s="25" t="s">
        <v>84</v>
      </c>
      <c r="T120" s="25">
        <v>91</v>
      </c>
      <c r="V120" s="25" t="s">
        <v>70</v>
      </c>
      <c r="X120" s="25" t="s">
        <v>80</v>
      </c>
      <c r="Y120" s="25" t="s">
        <v>79</v>
      </c>
    </row>
    <row r="121" spans="5:25" s="24" customFormat="1" hidden="1">
      <c r="E121" s="24">
        <v>909</v>
      </c>
      <c r="F121" s="25" t="s">
        <v>82</v>
      </c>
      <c r="G121" s="25" t="s">
        <v>76</v>
      </c>
      <c r="H121" s="25">
        <v>6</v>
      </c>
      <c r="I121" s="25" t="s">
        <v>80</v>
      </c>
      <c r="J121" s="25" t="s">
        <v>74</v>
      </c>
      <c r="K121" s="25" t="s">
        <v>69</v>
      </c>
      <c r="L121" s="25" t="s">
        <v>84</v>
      </c>
      <c r="M121" s="25" t="s">
        <v>83</v>
      </c>
      <c r="N121" s="25" t="s">
        <v>84</v>
      </c>
      <c r="O121" s="25">
        <v>91</v>
      </c>
      <c r="P121" s="25" t="s">
        <v>84</v>
      </c>
      <c r="Q121" s="25" t="s">
        <v>84</v>
      </c>
      <c r="R121" s="25" t="s">
        <v>72</v>
      </c>
      <c r="S121" s="25" t="s">
        <v>84</v>
      </c>
      <c r="T121" s="25">
        <v>91</v>
      </c>
      <c r="V121" s="25" t="s">
        <v>70</v>
      </c>
      <c r="X121" s="25" t="s">
        <v>80</v>
      </c>
      <c r="Y121" s="25" t="s">
        <v>79</v>
      </c>
    </row>
    <row r="122" spans="5:25" s="24" customFormat="1" hidden="1">
      <c r="E122" s="24">
        <v>910</v>
      </c>
      <c r="F122" s="25" t="s">
        <v>82</v>
      </c>
      <c r="G122" s="25" t="s">
        <v>76</v>
      </c>
      <c r="H122" s="25">
        <v>6</v>
      </c>
      <c r="I122" s="25" t="s">
        <v>80</v>
      </c>
      <c r="J122" s="25" t="s">
        <v>74</v>
      </c>
      <c r="K122" s="25" t="s">
        <v>69</v>
      </c>
      <c r="L122" s="25" t="s">
        <v>84</v>
      </c>
      <c r="M122" s="25" t="s">
        <v>83</v>
      </c>
      <c r="N122" s="25" t="s">
        <v>84</v>
      </c>
      <c r="O122" s="25">
        <v>91</v>
      </c>
      <c r="P122" s="25" t="s">
        <v>84</v>
      </c>
      <c r="Q122" s="25" t="s">
        <v>84</v>
      </c>
      <c r="R122" s="25" t="s">
        <v>72</v>
      </c>
      <c r="S122" s="25" t="s">
        <v>84</v>
      </c>
      <c r="T122" s="25">
        <v>91</v>
      </c>
      <c r="V122" s="25" t="s">
        <v>70</v>
      </c>
      <c r="X122" s="25" t="s">
        <v>80</v>
      </c>
      <c r="Y122" s="25" t="s">
        <v>79</v>
      </c>
    </row>
    <row r="123" spans="5:25" s="24" customFormat="1" hidden="1">
      <c r="E123" s="24">
        <v>911</v>
      </c>
      <c r="F123" s="25" t="s">
        <v>84</v>
      </c>
      <c r="G123" s="25" t="s">
        <v>76</v>
      </c>
      <c r="H123" s="25">
        <v>6</v>
      </c>
      <c r="I123" s="25" t="s">
        <v>80</v>
      </c>
      <c r="J123" s="25" t="s">
        <v>74</v>
      </c>
      <c r="K123" s="25" t="s">
        <v>69</v>
      </c>
      <c r="L123" s="25" t="s">
        <v>84</v>
      </c>
      <c r="M123" s="25" t="s">
        <v>83</v>
      </c>
      <c r="N123" s="25" t="s">
        <v>84</v>
      </c>
      <c r="O123" s="25">
        <v>91</v>
      </c>
      <c r="P123" s="25" t="s">
        <v>84</v>
      </c>
      <c r="Q123" s="25" t="s">
        <v>84</v>
      </c>
      <c r="R123" s="25" t="s">
        <v>72</v>
      </c>
      <c r="S123" s="25" t="s">
        <v>84</v>
      </c>
      <c r="T123" s="25">
        <v>91</v>
      </c>
      <c r="V123" s="25" t="s">
        <v>70</v>
      </c>
      <c r="X123" s="25" t="s">
        <v>80</v>
      </c>
      <c r="Y123" s="25" t="s">
        <v>79</v>
      </c>
    </row>
    <row r="124" spans="5:25" s="24" customFormat="1" hidden="1">
      <c r="E124" s="24">
        <v>912</v>
      </c>
      <c r="F124" s="25" t="s">
        <v>84</v>
      </c>
      <c r="G124" s="25" t="s">
        <v>76</v>
      </c>
      <c r="H124" s="25">
        <v>6</v>
      </c>
      <c r="I124" s="25" t="s">
        <v>80</v>
      </c>
      <c r="J124" s="25" t="s">
        <v>74</v>
      </c>
      <c r="K124" s="25" t="s">
        <v>69</v>
      </c>
      <c r="L124" s="25" t="s">
        <v>84</v>
      </c>
      <c r="M124" s="25" t="s">
        <v>83</v>
      </c>
      <c r="N124" s="25" t="s">
        <v>84</v>
      </c>
      <c r="O124" s="25">
        <v>91</v>
      </c>
      <c r="P124" s="25" t="s">
        <v>84</v>
      </c>
      <c r="Q124" s="25" t="s">
        <v>84</v>
      </c>
      <c r="R124" s="25" t="s">
        <v>72</v>
      </c>
      <c r="S124" s="25" t="s">
        <v>84</v>
      </c>
      <c r="T124" s="25">
        <v>91</v>
      </c>
      <c r="V124" s="25" t="s">
        <v>70</v>
      </c>
      <c r="X124" s="25" t="s">
        <v>80</v>
      </c>
      <c r="Y124" s="25" t="s">
        <v>79</v>
      </c>
    </row>
    <row r="125" spans="5:25" s="24" customFormat="1" hidden="1">
      <c r="E125" s="24">
        <v>901</v>
      </c>
      <c r="F125" s="25" t="s">
        <v>84</v>
      </c>
      <c r="G125" s="25" t="s">
        <v>76</v>
      </c>
      <c r="H125" s="25">
        <v>6</v>
      </c>
      <c r="I125" s="25" t="s">
        <v>80</v>
      </c>
      <c r="J125" s="25" t="s">
        <v>74</v>
      </c>
      <c r="K125" s="25" t="s">
        <v>69</v>
      </c>
      <c r="L125" s="25" t="s">
        <v>84</v>
      </c>
      <c r="M125" s="25" t="s">
        <v>83</v>
      </c>
      <c r="N125" s="25" t="s">
        <v>84</v>
      </c>
      <c r="O125" s="25">
        <v>91</v>
      </c>
      <c r="P125" s="25" t="s">
        <v>84</v>
      </c>
      <c r="Q125" s="25" t="s">
        <v>84</v>
      </c>
      <c r="R125" s="25" t="s">
        <v>72</v>
      </c>
      <c r="S125" s="25" t="s">
        <v>84</v>
      </c>
      <c r="T125" s="25">
        <v>91</v>
      </c>
      <c r="V125" s="25" t="s">
        <v>70</v>
      </c>
      <c r="X125" s="25" t="s">
        <v>80</v>
      </c>
      <c r="Y125" s="25" t="s">
        <v>79</v>
      </c>
    </row>
    <row r="126" spans="5:25" s="24" customFormat="1" hidden="1">
      <c r="E126" s="24">
        <v>902</v>
      </c>
      <c r="F126" s="25" t="s">
        <v>84</v>
      </c>
      <c r="G126" s="25" t="s">
        <v>76</v>
      </c>
      <c r="H126" s="25">
        <v>6</v>
      </c>
      <c r="I126" s="25" t="s">
        <v>80</v>
      </c>
      <c r="J126" s="25" t="s">
        <v>74</v>
      </c>
      <c r="K126" s="25" t="s">
        <v>69</v>
      </c>
      <c r="L126" s="25" t="s">
        <v>84</v>
      </c>
      <c r="M126" s="25" t="s">
        <v>83</v>
      </c>
      <c r="N126" s="25" t="s">
        <v>84</v>
      </c>
      <c r="O126" s="25">
        <v>91</v>
      </c>
      <c r="P126" s="25" t="s">
        <v>84</v>
      </c>
      <c r="Q126" s="25" t="s">
        <v>84</v>
      </c>
      <c r="R126" s="25" t="s">
        <v>72</v>
      </c>
      <c r="S126" s="25" t="s">
        <v>84</v>
      </c>
      <c r="T126" s="25">
        <v>91</v>
      </c>
      <c r="V126" s="25" t="s">
        <v>70</v>
      </c>
      <c r="X126" s="25" t="s">
        <v>80</v>
      </c>
      <c r="Y126" s="25" t="s">
        <v>79</v>
      </c>
    </row>
    <row r="127" spans="5:25" s="24" customFormat="1" hidden="1">
      <c r="E127" s="24">
        <v>903</v>
      </c>
      <c r="F127" s="25" t="s">
        <v>84</v>
      </c>
      <c r="G127" s="25" t="s">
        <v>76</v>
      </c>
      <c r="H127" s="25">
        <v>6</v>
      </c>
      <c r="I127" s="25" t="s">
        <v>80</v>
      </c>
      <c r="J127" s="25" t="s">
        <v>74</v>
      </c>
      <c r="K127" s="25" t="s">
        <v>69</v>
      </c>
      <c r="L127" s="25" t="s">
        <v>84</v>
      </c>
      <c r="M127" s="25" t="s">
        <v>83</v>
      </c>
      <c r="N127" s="25" t="s">
        <v>84</v>
      </c>
      <c r="O127" s="25">
        <v>91</v>
      </c>
      <c r="P127" s="25" t="s">
        <v>84</v>
      </c>
      <c r="Q127" s="25" t="s">
        <v>84</v>
      </c>
      <c r="R127" s="25" t="s">
        <v>72</v>
      </c>
      <c r="S127" s="25" t="s">
        <v>84</v>
      </c>
      <c r="T127" s="25">
        <v>91</v>
      </c>
      <c r="V127" s="25" t="s">
        <v>70</v>
      </c>
      <c r="X127" s="25" t="s">
        <v>80</v>
      </c>
      <c r="Y127" s="25" t="s">
        <v>79</v>
      </c>
    </row>
    <row r="128" spans="5:25" s="24" customFormat="1" hidden="1">
      <c r="E128" s="24">
        <v>904</v>
      </c>
      <c r="F128" s="25" t="s">
        <v>84</v>
      </c>
      <c r="G128" s="25" t="s">
        <v>76</v>
      </c>
      <c r="H128" s="25">
        <v>6</v>
      </c>
      <c r="I128" s="25" t="s">
        <v>80</v>
      </c>
      <c r="J128" s="25" t="s">
        <v>74</v>
      </c>
      <c r="K128" s="25" t="s">
        <v>69</v>
      </c>
      <c r="L128" s="25" t="s">
        <v>84</v>
      </c>
      <c r="M128" s="25" t="s">
        <v>83</v>
      </c>
      <c r="N128" s="25" t="s">
        <v>84</v>
      </c>
      <c r="O128" s="25">
        <v>91</v>
      </c>
      <c r="P128" s="25" t="s">
        <v>84</v>
      </c>
      <c r="Q128" s="25" t="s">
        <v>84</v>
      </c>
      <c r="R128" s="25" t="s">
        <v>72</v>
      </c>
      <c r="S128" s="25" t="s">
        <v>84</v>
      </c>
      <c r="T128" s="25">
        <v>91</v>
      </c>
      <c r="V128" s="25" t="s">
        <v>70</v>
      </c>
      <c r="X128" s="25" t="s">
        <v>80</v>
      </c>
      <c r="Y128" s="25" t="s">
        <v>79</v>
      </c>
    </row>
    <row r="129" spans="5:25" s="24" customFormat="1" hidden="1">
      <c r="E129" s="24">
        <v>905</v>
      </c>
      <c r="F129" s="25" t="s">
        <v>84</v>
      </c>
      <c r="G129" s="25" t="s">
        <v>76</v>
      </c>
      <c r="H129" s="25">
        <v>6</v>
      </c>
      <c r="I129" s="25" t="s">
        <v>80</v>
      </c>
      <c r="J129" s="25" t="s">
        <v>74</v>
      </c>
      <c r="K129" s="25" t="s">
        <v>69</v>
      </c>
      <c r="L129" s="25" t="s">
        <v>84</v>
      </c>
      <c r="M129" s="25" t="s">
        <v>83</v>
      </c>
      <c r="N129" s="25" t="s">
        <v>84</v>
      </c>
      <c r="O129" s="25">
        <v>91</v>
      </c>
      <c r="P129" s="25" t="s">
        <v>84</v>
      </c>
      <c r="Q129" s="25" t="s">
        <v>84</v>
      </c>
      <c r="R129" s="25" t="s">
        <v>72</v>
      </c>
      <c r="S129" s="25" t="s">
        <v>84</v>
      </c>
      <c r="T129" s="25">
        <v>91</v>
      </c>
      <c r="V129" s="25" t="s">
        <v>70</v>
      </c>
      <c r="X129" s="25" t="s">
        <v>80</v>
      </c>
      <c r="Y129" s="25" t="s">
        <v>79</v>
      </c>
    </row>
    <row r="130" spans="5:25" s="24" customFormat="1" hidden="1">
      <c r="E130" s="24">
        <v>906</v>
      </c>
      <c r="F130" s="25" t="s">
        <v>84</v>
      </c>
      <c r="G130" s="25" t="s">
        <v>76</v>
      </c>
      <c r="H130" s="25">
        <v>6</v>
      </c>
      <c r="I130" s="25" t="s">
        <v>80</v>
      </c>
      <c r="J130" s="25" t="s">
        <v>74</v>
      </c>
      <c r="K130" s="25" t="s">
        <v>69</v>
      </c>
      <c r="L130" s="25" t="s">
        <v>84</v>
      </c>
      <c r="M130" s="25" t="s">
        <v>83</v>
      </c>
      <c r="N130" s="25" t="s">
        <v>84</v>
      </c>
      <c r="O130" s="25">
        <v>91</v>
      </c>
      <c r="P130" s="25" t="s">
        <v>84</v>
      </c>
      <c r="Q130" s="25" t="s">
        <v>84</v>
      </c>
      <c r="R130" s="25" t="s">
        <v>72</v>
      </c>
      <c r="S130" s="25" t="s">
        <v>84</v>
      </c>
      <c r="T130" s="25">
        <v>91</v>
      </c>
      <c r="V130" s="25" t="s">
        <v>70</v>
      </c>
      <c r="X130" s="25" t="s">
        <v>80</v>
      </c>
      <c r="Y130" s="25" t="s">
        <v>79</v>
      </c>
    </row>
    <row r="131" spans="5:25" s="24" customFormat="1" hidden="1">
      <c r="E131" s="24">
        <v>907</v>
      </c>
      <c r="F131" s="25" t="s">
        <v>84</v>
      </c>
      <c r="G131" s="25" t="s">
        <v>76</v>
      </c>
      <c r="H131" s="25">
        <v>6</v>
      </c>
      <c r="I131" s="25" t="s">
        <v>80</v>
      </c>
      <c r="J131" s="25" t="s">
        <v>74</v>
      </c>
      <c r="K131" s="25" t="s">
        <v>69</v>
      </c>
      <c r="L131" s="25" t="s">
        <v>84</v>
      </c>
      <c r="M131" s="25" t="s">
        <v>83</v>
      </c>
      <c r="N131" s="25" t="s">
        <v>84</v>
      </c>
      <c r="O131" s="25">
        <v>91</v>
      </c>
      <c r="P131" s="25" t="s">
        <v>84</v>
      </c>
      <c r="Q131" s="25" t="s">
        <v>84</v>
      </c>
      <c r="R131" s="25" t="s">
        <v>72</v>
      </c>
      <c r="S131" s="25" t="s">
        <v>84</v>
      </c>
      <c r="T131" s="25">
        <v>91</v>
      </c>
      <c r="V131" s="25" t="s">
        <v>70</v>
      </c>
      <c r="X131" s="25" t="s">
        <v>80</v>
      </c>
      <c r="Y131" s="25" t="s">
        <v>79</v>
      </c>
    </row>
  </sheetData>
  <sheetProtection algorithmName="SHA-512" hashValue="W4mGsYMadAtcYFO6/q4D6j3APZXjetXg6KpZgW24HfOJbSLYCd6yH+Lx0PTY8H73abKQLHKTTSdyIdfS/A51XA==" saltValue="igz/OH0GuA6oMz3vqalZ0g==" spinCount="100000" sheet="1" objects="1" scenarios="1" selectLockedCells="1"/>
  <mergeCells count="56">
    <mergeCell ref="B10:AE10"/>
    <mergeCell ref="B11:AE11"/>
    <mergeCell ref="B14:E14"/>
    <mergeCell ref="U8:W8"/>
    <mergeCell ref="X8:Y8"/>
    <mergeCell ref="B9:D9"/>
    <mergeCell ref="E9:G9"/>
    <mergeCell ref="H9:J9"/>
    <mergeCell ref="K9:N9"/>
    <mergeCell ref="O9:P9"/>
    <mergeCell ref="Q9:T9"/>
    <mergeCell ref="U9:W9"/>
    <mergeCell ref="X9:Y9"/>
    <mergeCell ref="B8:D8"/>
    <mergeCell ref="E8:G8"/>
    <mergeCell ref="H8:J8"/>
    <mergeCell ref="K8:N8"/>
    <mergeCell ref="O8:P8"/>
    <mergeCell ref="Q8:T8"/>
    <mergeCell ref="X6:Y6"/>
    <mergeCell ref="B7:D7"/>
    <mergeCell ref="E7:G7"/>
    <mergeCell ref="H7:J7"/>
    <mergeCell ref="K7:N7"/>
    <mergeCell ref="O7:P7"/>
    <mergeCell ref="Q7:T7"/>
    <mergeCell ref="U7:W7"/>
    <mergeCell ref="X7:Y7"/>
    <mergeCell ref="B6:D6"/>
    <mergeCell ref="H6:J6"/>
    <mergeCell ref="K6:N6"/>
    <mergeCell ref="O6:P6"/>
    <mergeCell ref="Q6:T6"/>
    <mergeCell ref="U6:W6"/>
    <mergeCell ref="Z3:AE3"/>
    <mergeCell ref="B4:G4"/>
    <mergeCell ref="H4:J4"/>
    <mergeCell ref="O4:P4"/>
    <mergeCell ref="Z4:AE9"/>
    <mergeCell ref="B5:D5"/>
    <mergeCell ref="E5:G5"/>
    <mergeCell ref="H5:J5"/>
    <mergeCell ref="O5:P5"/>
    <mergeCell ref="X5:Y5"/>
    <mergeCell ref="B3:G3"/>
    <mergeCell ref="H3:J3"/>
    <mergeCell ref="K3:P3"/>
    <mergeCell ref="Q3:T3"/>
    <mergeCell ref="Z2:AE2"/>
    <mergeCell ref="U3:W3"/>
    <mergeCell ref="X3:Y4"/>
    <mergeCell ref="B2:G2"/>
    <mergeCell ref="H2:J2"/>
    <mergeCell ref="K2:P2"/>
    <mergeCell ref="Q2:W2"/>
    <mergeCell ref="X2:Y2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59BD-8E4F-4998-911A-FA00982123E3}">
  <sheetPr>
    <tabColor rgb="FFFFC000"/>
    <pageSetUpPr fitToPage="1"/>
  </sheetPr>
  <dimension ref="B1:AH80"/>
  <sheetViews>
    <sheetView zoomScaleNormal="100" workbookViewId="0">
      <selection activeCell="H6" sqref="H6:I6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3" width="0" hidden="1" customWidth="1"/>
    <col min="34" max="34" width="2.6328125" hidden="1" customWidth="1"/>
    <col min="35" max="44" width="0" hidden="1" customWidth="1"/>
  </cols>
  <sheetData>
    <row r="1" spans="2:31" ht="1" customHeight="1" thickBot="1">
      <c r="B1" s="23"/>
    </row>
    <row r="2" spans="2:31" ht="12" customHeight="1">
      <c r="B2" s="704" t="s">
        <v>9</v>
      </c>
      <c r="C2" s="705"/>
      <c r="D2" s="705"/>
      <c r="E2" s="705"/>
      <c r="F2" s="705"/>
      <c r="G2" s="356"/>
      <c r="H2" s="660" t="str">
        <f>IF(AND(AE2&gt;0,AE2&lt;10),"A1進位","")</f>
        <v/>
      </c>
      <c r="I2" s="709"/>
      <c r="J2" s="660" t="str">
        <f>IF(AND(AE2&gt;0,AE2&lt;10),"B1不退","")</f>
        <v/>
      </c>
      <c r="K2" s="711"/>
      <c r="L2" s="657" t="str">
        <f>IF(AND(AE2&gt;0,AE2&lt;10),"B2退位","")</f>
        <v/>
      </c>
      <c r="M2" s="657"/>
      <c r="N2" s="698" t="str">
        <f>IF(AND(AE2&gt;2,AE2&lt;10),"B3三位","")</f>
        <v/>
      </c>
      <c r="O2" s="699"/>
      <c r="P2" s="657" t="str">
        <f>IF(AND(AE2&gt;3,AE2&lt;10),"B4二次","")</f>
        <v/>
      </c>
      <c r="Q2" s="657"/>
      <c r="R2" s="660" t="str">
        <f>IF(AND(AE2&gt;0,AE2&lt;10),"C1九九","")</f>
        <v/>
      </c>
      <c r="S2" s="699"/>
      <c r="T2" s="657" t="str">
        <f>IF(AND(AE2&gt;3,AE2&lt;10),"C2二位","")</f>
        <v/>
      </c>
      <c r="U2" s="657"/>
      <c r="V2" s="660" t="str">
        <f>IF(AND(AE2&gt;4,AE2&lt;10),"C3二位","")</f>
        <v/>
      </c>
      <c r="W2" s="657"/>
      <c r="X2" s="681" t="s">
        <v>238</v>
      </c>
      <c r="Y2" s="681"/>
      <c r="Z2" s="681"/>
      <c r="AA2" s="681"/>
      <c r="AB2" s="681"/>
      <c r="AC2" s="681"/>
      <c r="AD2" s="681"/>
      <c r="AE2" s="118"/>
    </row>
    <row r="3" spans="2:31" ht="12" customHeight="1" thickBot="1">
      <c r="B3" s="706" t="s">
        <v>237</v>
      </c>
      <c r="C3" s="707"/>
      <c r="D3" s="707"/>
      <c r="E3" s="707"/>
      <c r="F3" s="707"/>
      <c r="G3" s="708"/>
      <c r="H3" s="655" t="str">
        <f>IF(AND(AE2&gt;0,AE2&lt;10),"加法","")</f>
        <v/>
      </c>
      <c r="I3" s="710"/>
      <c r="J3" s="655" t="str">
        <f>IF(AND(AE2&gt;0,AE2&lt;10),"位減法","")</f>
        <v/>
      </c>
      <c r="K3" s="712"/>
      <c r="L3" s="656" t="str">
        <f>IF(AND(AE2&gt;0,AE2&lt;10),"減法","")</f>
        <v/>
      </c>
      <c r="M3" s="656"/>
      <c r="N3" s="655" t="str">
        <f>IF(AND(AE2&gt;2,AE2&lt;10),"數減法","")</f>
        <v/>
      </c>
      <c r="O3" s="700"/>
      <c r="P3" s="656" t="str">
        <f>IF(AND(AE2&gt;3,AE2&lt;10),"退位","")</f>
        <v/>
      </c>
      <c r="Q3" s="656"/>
      <c r="R3" s="655" t="str">
        <f>IF(AND(AE2&gt;0,AE2&lt;10),"乘法","")</f>
        <v/>
      </c>
      <c r="S3" s="700"/>
      <c r="T3" s="656" t="str">
        <f>IF(AND(AE2&gt;3,AE2&lt;10),"＊一位","")</f>
        <v/>
      </c>
      <c r="U3" s="656"/>
      <c r="V3" s="655" t="str">
        <f>IF(AND(AE2&gt;4,AE2&lt;10),"＊二位","")</f>
        <v/>
      </c>
      <c r="W3" s="656"/>
      <c r="X3" s="577" t="s">
        <v>94</v>
      </c>
      <c r="Y3" s="577"/>
      <c r="Z3" s="577"/>
      <c r="AA3" s="577" t="s">
        <v>236</v>
      </c>
      <c r="AB3" s="577"/>
      <c r="AC3" s="577"/>
      <c r="AD3" s="577"/>
      <c r="AE3" s="682"/>
    </row>
    <row r="4" spans="2:31" ht="14" customHeight="1">
      <c r="B4" s="718" t="s">
        <v>114</v>
      </c>
      <c r="C4" s="719"/>
      <c r="D4" s="720"/>
      <c r="E4" s="713" t="s">
        <v>131</v>
      </c>
      <c r="F4" s="713"/>
      <c r="G4" s="713"/>
      <c r="H4" s="658" t="str">
        <f>IF(AND(AE2&gt;0,AE2&lt;10),12,"")</f>
        <v/>
      </c>
      <c r="I4" s="658"/>
      <c r="J4" s="658" t="str">
        <f>IF(AND(AE2&gt;0,AE2&lt;10),12,"")</f>
        <v/>
      </c>
      <c r="K4" s="658"/>
      <c r="L4" s="658" t="str">
        <f>IF(AND(AE2&gt;0,AE2&lt;10),12,"")</f>
        <v/>
      </c>
      <c r="M4" s="658"/>
      <c r="N4" s="658" t="str">
        <f>IF(AND(AE2&gt;2,AE2&lt;10),10,"")</f>
        <v/>
      </c>
      <c r="O4" s="658"/>
      <c r="P4" s="658" t="str">
        <f>IF(AND(AE2&gt;3,AE2&lt;10),10,"")</f>
        <v/>
      </c>
      <c r="Q4" s="658"/>
      <c r="R4" s="658" t="str">
        <f>IF(AND(AE2&gt;0,AE2&lt;10),16,"")</f>
        <v/>
      </c>
      <c r="S4" s="658"/>
      <c r="T4" s="658" t="str">
        <f>IF(AND(AE2&gt;3,AE2&lt;10),12,"")</f>
        <v/>
      </c>
      <c r="U4" s="658"/>
      <c r="V4" s="658" t="str">
        <f>IF(AND(AE2&gt;4,AE2&lt;10),12,"")</f>
        <v/>
      </c>
      <c r="W4" s="659"/>
      <c r="X4" s="117"/>
      <c r="Y4" s="116"/>
      <c r="Z4" s="116"/>
      <c r="AA4" s="653" t="str">
        <f>IF(AND(AE2&gt;0,AE2&lt;10),VLOOKUP(AE2,B21:H29,3,FALSE),"")</f>
        <v/>
      </c>
      <c r="AB4" s="561"/>
      <c r="AC4" s="561"/>
      <c r="AD4" s="653" t="str">
        <f>IF(AND(AE2&gt;0,AE2&lt;10),VLOOKUP(AE2,B21:H29,2,FALSE),"")</f>
        <v/>
      </c>
      <c r="AE4" s="654"/>
    </row>
    <row r="5" spans="2:31" ht="14" customHeight="1" thickBot="1">
      <c r="B5" s="721"/>
      <c r="C5" s="722"/>
      <c r="D5" s="723"/>
      <c r="E5" s="752" t="s">
        <v>235</v>
      </c>
      <c r="F5" s="753"/>
      <c r="G5" s="753"/>
      <c r="H5" s="702"/>
      <c r="I5" s="703"/>
      <c r="J5" s="702"/>
      <c r="K5" s="702"/>
      <c r="L5" s="702"/>
      <c r="M5" s="703"/>
      <c r="N5" s="702"/>
      <c r="O5" s="703"/>
      <c r="P5" s="702"/>
      <c r="Q5" s="703"/>
      <c r="R5" s="702"/>
      <c r="S5" s="703"/>
      <c r="T5" s="702"/>
      <c r="U5" s="703"/>
      <c r="V5" s="702"/>
      <c r="W5" s="742"/>
      <c r="X5" s="295" t="s">
        <v>86</v>
      </c>
      <c r="Y5" s="671"/>
      <c r="Z5" s="671"/>
      <c r="AA5" s="683"/>
      <c r="AB5" s="684"/>
      <c r="AC5" s="684"/>
      <c r="AD5" s="684"/>
      <c r="AE5" s="685"/>
    </row>
    <row r="6" spans="2:31" ht="14" customHeight="1" thickBot="1">
      <c r="B6" s="724"/>
      <c r="C6" s="725"/>
      <c r="D6" s="726"/>
      <c r="E6" s="701" t="s">
        <v>201</v>
      </c>
      <c r="F6" s="701"/>
      <c r="G6" s="701"/>
      <c r="H6" s="679"/>
      <c r="I6" s="679"/>
      <c r="J6" s="679"/>
      <c r="K6" s="679"/>
      <c r="L6" s="679"/>
      <c r="M6" s="679"/>
      <c r="N6" s="679"/>
      <c r="O6" s="679"/>
      <c r="P6" s="679"/>
      <c r="Q6" s="679"/>
      <c r="R6" s="679"/>
      <c r="S6" s="679"/>
      <c r="T6" s="679"/>
      <c r="U6" s="679"/>
      <c r="V6" s="679"/>
      <c r="W6" s="680"/>
      <c r="X6" s="665" t="s">
        <v>234</v>
      </c>
      <c r="Y6" s="666"/>
      <c r="Z6" s="666"/>
      <c r="AA6" s="666"/>
      <c r="AB6" s="666"/>
      <c r="AC6" s="666"/>
      <c r="AD6" s="666"/>
      <c r="AE6" s="667"/>
    </row>
    <row r="7" spans="2:31" ht="14" customHeight="1">
      <c r="B7" s="730" t="s">
        <v>233</v>
      </c>
      <c r="C7" s="731"/>
      <c r="D7" s="732"/>
      <c r="E7" s="727" t="s">
        <v>230</v>
      </c>
      <c r="F7" s="728"/>
      <c r="G7" s="729"/>
      <c r="H7" s="674" t="str">
        <f>IF(LEN(TRIM(H6))&gt;0,H6/H4,"")</f>
        <v/>
      </c>
      <c r="I7" s="675"/>
      <c r="J7" s="674" t="str">
        <f>IF(LEN(TRIM(J6))&gt;0,J6/J4,"")</f>
        <v/>
      </c>
      <c r="K7" s="675"/>
      <c r="L7" s="674" t="str">
        <f>IF(LEN(TRIM(L6))&gt;0,L6/L4,"")</f>
        <v/>
      </c>
      <c r="M7" s="675"/>
      <c r="N7" s="674" t="str">
        <f>IF(LEN(TRIM(N6))&gt;0,N6/N4,"")</f>
        <v/>
      </c>
      <c r="O7" s="675"/>
      <c r="P7" s="674" t="str">
        <f>IF(LEN(TRIM(P6))&gt;0,P6/P4,"")</f>
        <v/>
      </c>
      <c r="Q7" s="675"/>
      <c r="R7" s="674" t="str">
        <f>IF(LEN(TRIM(R6))&gt;0,R6/R4,"")</f>
        <v/>
      </c>
      <c r="S7" s="675"/>
      <c r="T7" s="674" t="str">
        <f>IF(LEN(TRIM(T6))&gt;0,T6/T4,"")</f>
        <v/>
      </c>
      <c r="U7" s="675"/>
      <c r="V7" s="674" t="str">
        <f>IF(LEN(TRIM(V6))&gt;0,V6/V4,"")</f>
        <v/>
      </c>
      <c r="W7" s="675"/>
      <c r="X7" s="668" t="str">
        <f>IF(AND(AE2&gt;0,AE2&lt;10),VLOOKUP(AE2,B21:H29,4,FALSE),"")</f>
        <v/>
      </c>
      <c r="Y7" s="669"/>
      <c r="Z7" s="669"/>
      <c r="AA7" s="669"/>
      <c r="AB7" s="672" t="str">
        <f>IF(AND(AE2&gt;0,AE2&lt;10),VLOOKUP(AE2,B21:H29,7,FALSE),"")</f>
        <v/>
      </c>
      <c r="AC7" s="672"/>
      <c r="AD7" s="672"/>
      <c r="AE7" s="673"/>
    </row>
    <row r="8" spans="2:31" ht="14" customHeight="1" thickBot="1">
      <c r="B8" s="733"/>
      <c r="C8" s="734"/>
      <c r="D8" s="735"/>
      <c r="E8" s="739" t="s">
        <v>89</v>
      </c>
      <c r="F8" s="740"/>
      <c r="G8" s="741"/>
      <c r="H8" s="676" t="str">
        <f ca="1">IF(OR(AE2="",H6=""),"",OFFSET(常模!B3,H6+(W20-2)*18,0,1,1))</f>
        <v/>
      </c>
      <c r="I8" s="688"/>
      <c r="J8" s="676" t="str">
        <f ca="1">IF(OR(AE2="",J6=""),"",OFFSET(常模!C3,J6+(W20-2)*18,0,1,1))</f>
        <v/>
      </c>
      <c r="K8" s="688"/>
      <c r="L8" s="676" t="str">
        <f ca="1">IF(OR(AE2="",L6=""),"",OFFSET(常模!D3,L6+(W20-2)*18,0,1,1))</f>
        <v/>
      </c>
      <c r="M8" s="688"/>
      <c r="N8" s="676" t="str">
        <f ca="1">IF(OR(AE2="",AE2&lt;3,N6=""),"",OFFSET(常模!E3,N6+(W20-2)*18,0,1,1))</f>
        <v/>
      </c>
      <c r="O8" s="688"/>
      <c r="P8" s="676" t="str">
        <f ca="1">IF(OR(AE2="",AE2&lt;4,P6=""),"",OFFSET(常模!F3,P6+(W20-2)*18,0,1,1))</f>
        <v/>
      </c>
      <c r="Q8" s="688"/>
      <c r="R8" s="676" t="str">
        <f ca="1">IF(OR(AE2="",R6=""),"",OFFSET(常模!G3,R6+(W20-2)*18,0,1,1))</f>
        <v/>
      </c>
      <c r="S8" s="688"/>
      <c r="T8" s="676" t="str">
        <f ca="1">IF(OR(AE2="",AE2&lt;4,T6=""),"",OFFSET(常模!H3,T6+(W20-2)*18,0,1,1))</f>
        <v/>
      </c>
      <c r="U8" s="688"/>
      <c r="V8" s="676" t="str">
        <f ca="1">IF(OR(AE2="",AE2&lt;5,V6=""),"",OFFSET(常模!I3,V6+(W20-2)*18,0,1,1))</f>
        <v/>
      </c>
      <c r="W8" s="677"/>
      <c r="X8" s="670" t="str">
        <f>IF(AND(Q26=1,LEN(TRIM(X7))&gt;0),"≦PR3","")</f>
        <v/>
      </c>
      <c r="Y8" s="671"/>
      <c r="Z8" s="671"/>
      <c r="AA8" s="671"/>
      <c r="AB8" s="686" t="str">
        <f>IF(AND(S26=1,LEN(TRIM(AB7))&gt;0),"≦PR3","")</f>
        <v/>
      </c>
      <c r="AC8" s="671"/>
      <c r="AD8" s="671"/>
      <c r="AE8" s="687"/>
    </row>
    <row r="9" spans="2:31" ht="14" customHeight="1">
      <c r="B9" s="743" t="s">
        <v>232</v>
      </c>
      <c r="C9" s="744"/>
      <c r="D9" s="745"/>
      <c r="E9" s="727" t="s">
        <v>230</v>
      </c>
      <c r="F9" s="728"/>
      <c r="G9" s="729"/>
      <c r="H9" s="674" t="str">
        <f>IF(OR(AE2="",H5="",H6=""),"",IF(H5=0,"未作答",H6/H5))</f>
        <v/>
      </c>
      <c r="I9" s="675"/>
      <c r="J9" s="674" t="str">
        <f>IF(OR(AE2="",J5="",J6=""),"",IF(J5=0,"未作答",J6/J5))</f>
        <v/>
      </c>
      <c r="K9" s="675"/>
      <c r="L9" s="674" t="str">
        <f>IF(OR(AE2="",L5="",L6=""),"",IF(L5=0,"未作答",L6/L5))</f>
        <v/>
      </c>
      <c r="M9" s="675"/>
      <c r="N9" s="674" t="str">
        <f>IF(OR(AE2="",N5="",N6=""),"",IF(N5=0,"未作答",N6/N5))</f>
        <v/>
      </c>
      <c r="O9" s="675"/>
      <c r="P9" s="674" t="str">
        <f>IF(OR(AE2="",P5="",P6=""),"",IF(P5=0,"未作答",P6/P5))</f>
        <v/>
      </c>
      <c r="Q9" s="675"/>
      <c r="R9" s="674" t="str">
        <f>IF(OR(AE2="",R5="",R6=""),"",IF(R5=0,"未作答",R6/R5))</f>
        <v/>
      </c>
      <c r="S9" s="675"/>
      <c r="T9" s="674" t="str">
        <f>IF(OR(AE2="",T5="",T6=""),"",IF(T5=0,"未作答",T6/T5))</f>
        <v/>
      </c>
      <c r="U9" s="675"/>
      <c r="V9" s="674" t="str">
        <f>IF(OR(AE2="",V5="",V6=""),"",IF(V5=0,"未作答",V6/V5))</f>
        <v/>
      </c>
      <c r="W9" s="678"/>
      <c r="X9" s="661" t="s">
        <v>525</v>
      </c>
      <c r="Y9" s="662"/>
      <c r="Z9" s="662"/>
      <c r="AA9" s="662"/>
      <c r="AB9" s="663"/>
      <c r="AC9" s="663"/>
      <c r="AD9" s="663"/>
      <c r="AE9" s="664"/>
    </row>
    <row r="10" spans="2:31" ht="14" customHeight="1" thickBot="1">
      <c r="B10" s="749"/>
      <c r="C10" s="750"/>
      <c r="D10" s="751"/>
      <c r="E10" s="736" t="s">
        <v>89</v>
      </c>
      <c r="F10" s="737"/>
      <c r="G10" s="738"/>
      <c r="H10" s="676" t="str">
        <f ca="1">IF(OR(AE2="",H6="",H5="",H5=0),"",OFFSET(常模!L2,(W20-2)*10+IF(H9=1,9,IF(H9=0,0,MID(H9,3,1)))+(W20-1),0,1,1))</f>
        <v/>
      </c>
      <c r="I10" s="688"/>
      <c r="J10" s="676" t="str">
        <f ca="1">IF(OR(AE2="",J6="",J5="",J5=0),"",OFFSET(常模!M2,(W20-2)*10+IF(J9=1,9,IF(J9=0,0,MID(J9,3,1)))+(W20-1),0,1,1))</f>
        <v/>
      </c>
      <c r="K10" s="688"/>
      <c r="L10" s="676" t="str">
        <f ca="1">IF(OR(AE2="",L6="",L5="",L5=0),"",OFFSET(常模!N2,(W20-2)*10+IF(L9=1,9,IF(L9=0,0,MID(L9,3,1)))+(W20-1),0,1,1))</f>
        <v/>
      </c>
      <c r="M10" s="688"/>
      <c r="N10" s="676" t="str">
        <f ca="1">IF(OR(AE2="",AE2&lt;3,N6="",N5="",N5=0),"",OFFSET(常模!O2,(W20-2)*10+IF(N9=1,9,IF(N9=0,0,MID(N9,3,1)))+(W20-1),0,1,1))</f>
        <v/>
      </c>
      <c r="O10" s="688"/>
      <c r="P10" s="676" t="str">
        <f ca="1">IF(OR(AE2="",AE2&lt;4,P6="",P5="",P5=0),"",OFFSET(常模!P2,(W20-2)*10+IF(P9=1,9,IF(P9=0,0,MID(P9,3,1)))+(W20-1),0,1,1))</f>
        <v/>
      </c>
      <c r="Q10" s="688"/>
      <c r="R10" s="676" t="str">
        <f ca="1">IF(OR(AE2="",R6="",R5="",R5=0),"",OFFSET(常模!Q2,(W20-2)*10+IF(R9=1,9,IF(R9=0,0,MID(R9,3,1)))+(W20-1),0,1,1))</f>
        <v/>
      </c>
      <c r="S10" s="688"/>
      <c r="T10" s="676" t="str">
        <f ca="1">IF(OR(AE2="",AE2&lt;4,T6="",T5="",T5=0),"",OFFSET(常模!R2,(W20-2)*10+IF(T9=1,9,IF(T9=0,0,MID(T9,3,1)))+(W20-1),0,1,1))</f>
        <v/>
      </c>
      <c r="U10" s="688"/>
      <c r="V10" s="676" t="str">
        <f ca="1">IF(OR(AE2="",AE2&lt;5,V6="",V5="",V5=0),"",OFFSET(常模!S2,(W20-2)*10+IF(V9=1,9,IF(V9=0,0,MID(V9,3,1)))+(W20-1),0,1,1))</f>
        <v/>
      </c>
      <c r="W10" s="677"/>
      <c r="X10" s="689" t="s">
        <v>524</v>
      </c>
      <c r="Y10" s="690"/>
      <c r="Z10" s="690"/>
      <c r="AA10" s="690"/>
      <c r="AB10" s="690"/>
      <c r="AC10" s="690"/>
      <c r="AD10" s="690"/>
      <c r="AE10" s="691"/>
    </row>
    <row r="11" spans="2:31" ht="14" customHeight="1">
      <c r="B11" s="743" t="s">
        <v>231</v>
      </c>
      <c r="C11" s="744"/>
      <c r="D11" s="745"/>
      <c r="E11" s="727" t="s">
        <v>230</v>
      </c>
      <c r="F11" s="728"/>
      <c r="G11" s="729"/>
      <c r="H11" s="674" t="str">
        <f>IF(AND(LEN(TRIM(H5))&gt;0, LEN(TRIM(H6))&gt;0),H9-H7,"")</f>
        <v/>
      </c>
      <c r="I11" s="675"/>
      <c r="J11" s="674" t="str">
        <f>IF(AND(LEN(TRIM(J5))&gt;0, LEN(TRIM(J6))&gt;0),J9-J7,"")</f>
        <v/>
      </c>
      <c r="K11" s="675"/>
      <c r="L11" s="674" t="str">
        <f>IF(AND(LEN(TRIM(L5))&gt;0, LEN(TRIM(L6))&gt;0),L9-L7,"")</f>
        <v/>
      </c>
      <c r="M11" s="675"/>
      <c r="N11" s="674" t="str">
        <f>IF(AND(LEN(TRIM(N5))&gt;0, LEN(TRIM(N6))&gt;0),N9-N7,"")</f>
        <v/>
      </c>
      <c r="O11" s="675"/>
      <c r="P11" s="674" t="str">
        <f>IF(AND(LEN(TRIM(P5))&gt;0, LEN(TRIM(P6))&gt;0),P9-P7,"")</f>
        <v/>
      </c>
      <c r="Q11" s="675"/>
      <c r="R11" s="674" t="str">
        <f>IF(AND(LEN(TRIM(R5))&gt;0, LEN(TRIM(R6))&gt;0),R9-R7,"")</f>
        <v/>
      </c>
      <c r="S11" s="675"/>
      <c r="T11" s="674" t="str">
        <f>IF(AND(LEN(TRIM(T5))&gt;0, LEN(TRIM(T6))&gt;0),T9-T7,"")</f>
        <v/>
      </c>
      <c r="U11" s="675"/>
      <c r="V11" s="674" t="str">
        <f>IF(AND(LEN(TRIM(V5))&gt;0, LEN(TRIM(V6))&gt;0),V9-V7,"")</f>
        <v/>
      </c>
      <c r="W11" s="678"/>
      <c r="X11" s="692"/>
      <c r="Y11" s="693"/>
      <c r="Z11" s="693"/>
      <c r="AA11" s="693"/>
      <c r="AB11" s="693"/>
      <c r="AC11" s="693"/>
      <c r="AD11" s="693"/>
      <c r="AE11" s="694"/>
    </row>
    <row r="12" spans="2:31" ht="14" customHeight="1" thickBot="1">
      <c r="B12" s="746" t="s">
        <v>229</v>
      </c>
      <c r="C12" s="747"/>
      <c r="D12" s="748"/>
      <c r="E12" s="736" t="s">
        <v>89</v>
      </c>
      <c r="F12" s="737"/>
      <c r="G12" s="738"/>
      <c r="H12" s="676" t="str">
        <f ca="1">IF(OR(AE2="",H6="",H5="",H11="未作答"),"",OFFSET(常模!V2,(W20-2)*10+IF(H11=0,9,IF(H11=1,0,9-MID(H11,3,1)))+(W20-1),0,1,1))</f>
        <v/>
      </c>
      <c r="I12" s="688"/>
      <c r="J12" s="676" t="str">
        <f ca="1">IF(OR(AE2="",J6="",J5="",J11="未作答"),"",OFFSET(常模!W2,(W20-2)*10+IF(J11=0,9,IF(J11=1,0,9-MID(J11,3,1)))+(W20-1),0,1,1))</f>
        <v/>
      </c>
      <c r="K12" s="688"/>
      <c r="L12" s="676" t="str">
        <f ca="1">IF(OR(AE2="",L6="",L5="",L11="未作答"),"",OFFSET(常模!X2,(W20-2)*10+IF(L11=0,9,IF(L11=1,0,9-MID(L11,3,1)))+(W20-1),0,1,1))</f>
        <v/>
      </c>
      <c r="M12" s="688"/>
      <c r="N12" s="676" t="str">
        <f ca="1">IF(OR(AE2="",AE2&lt;3,N6="",N5="",N11="未作答"),"",OFFSET(常模!Y2,(W20-2)*10+IF(N11=0,9,IF(N11=1,0,9-MID(N11,3,1)))+(W20-1),0,1,1))</f>
        <v/>
      </c>
      <c r="O12" s="688"/>
      <c r="P12" s="676" t="str">
        <f ca="1">IF(OR(AE2="",AE2&lt;4,P6="",P5="",P11="未作答"),"",OFFSET(常模!Z2,(W20-2)*10+IF(P11=0,9,IF(P11=1,0,9-MID(P11,3,1)))+(W20-1),0,1,1))</f>
        <v/>
      </c>
      <c r="Q12" s="688"/>
      <c r="R12" s="676" t="str">
        <f ca="1">IF(OR(AE2="",R6="",R5="",R11="未作答"),"",OFFSET(常模!AA2,(W20-2)*10+IF(R11=0,9,IF(R11=1,0,9-MID(R11,3,1)))+(W20-1),0,1,1))</f>
        <v/>
      </c>
      <c r="S12" s="688"/>
      <c r="T12" s="676" t="str">
        <f ca="1">IF(OR(AE2="",AE2&lt;4,T6="",T5="",T11="未作答"),"",OFFSET(常模!AB2,(W20-2)*10+IF(T11=0,9,IF(T11=1,0,9-MID(T11,3,1)))+(W20-1),0,1,1))</f>
        <v/>
      </c>
      <c r="U12" s="688"/>
      <c r="V12" s="676" t="str">
        <f ca="1">IF(OR(AE2="",AE2&lt;5,V6="",V5="",V11="未作答"),"",OFFSET(常模!AC2,(W20-2)*10+IF(V11=0,9,IF(V11=1,0,9-MID(V11,3,1)))+(W20-1),0,1,1))</f>
        <v/>
      </c>
      <c r="W12" s="677"/>
      <c r="X12" s="695"/>
      <c r="Y12" s="696"/>
      <c r="Z12" s="696"/>
      <c r="AA12" s="696"/>
      <c r="AB12" s="696"/>
      <c r="AC12" s="696"/>
      <c r="AD12" s="696"/>
      <c r="AE12" s="697"/>
    </row>
    <row r="13" spans="2:31" ht="14" customHeight="1" thickBot="1">
      <c r="B13" s="714" t="s">
        <v>228</v>
      </c>
      <c r="C13" s="715"/>
      <c r="D13" s="715"/>
      <c r="E13" s="716"/>
      <c r="F13" s="716"/>
      <c r="G13" s="716"/>
      <c r="H13" s="716"/>
      <c r="I13" s="716"/>
      <c r="J13" s="716"/>
      <c r="K13" s="716"/>
      <c r="L13" s="716"/>
      <c r="M13" s="716"/>
      <c r="N13" s="716"/>
      <c r="O13" s="716"/>
      <c r="P13" s="716"/>
      <c r="Q13" s="716"/>
      <c r="R13" s="716"/>
      <c r="S13" s="716"/>
      <c r="T13" s="716"/>
      <c r="U13" s="716"/>
      <c r="V13" s="716"/>
      <c r="W13" s="716"/>
      <c r="X13" s="716"/>
      <c r="Y13" s="716"/>
      <c r="Z13" s="716"/>
      <c r="AA13" s="716"/>
      <c r="AB13" s="716"/>
      <c r="AC13" s="716"/>
      <c r="AD13" s="716"/>
      <c r="AE13" s="717"/>
    </row>
    <row r="14" spans="2:31" s="24" customFormat="1" ht="7" hidden="1" customHeight="1"/>
    <row r="15" spans="2:31" s="24" customFormat="1" hidden="1"/>
    <row r="16" spans="2:31" s="24" customFormat="1" hidden="1"/>
    <row r="17" spans="2:23" s="24" customFormat="1" hidden="1"/>
    <row r="18" spans="2:23" s="24" customFormat="1" hidden="1"/>
    <row r="19" spans="2:23" s="24" customFormat="1" hidden="1">
      <c r="W19" s="24" t="s">
        <v>227</v>
      </c>
    </row>
    <row r="20" spans="2:23" s="24" customFormat="1" hidden="1">
      <c r="C20" s="32" t="s">
        <v>28</v>
      </c>
      <c r="D20" s="32" t="s">
        <v>146</v>
      </c>
      <c r="E20" s="25" t="s">
        <v>226</v>
      </c>
      <c r="F20" s="25"/>
      <c r="G20" s="25"/>
      <c r="H20" s="25" t="s">
        <v>225</v>
      </c>
      <c r="Q20" s="24" t="s">
        <v>224</v>
      </c>
      <c r="S20" s="24" t="s">
        <v>223</v>
      </c>
      <c r="W20" s="34">
        <f>IF(AE2&lt;2,2,IF(AE2&gt;6,6,AE2))</f>
        <v>2</v>
      </c>
    </row>
    <row r="21" spans="2:23" s="24" customFormat="1" hidden="1">
      <c r="B21" s="34">
        <v>1</v>
      </c>
      <c r="C21" s="35" t="s">
        <v>222</v>
      </c>
      <c r="D21" s="32" t="s">
        <v>221</v>
      </c>
      <c r="E21" s="32" t="s">
        <v>219</v>
      </c>
      <c r="F21" s="32"/>
      <c r="G21" s="32"/>
      <c r="H21" s="32" t="s">
        <v>220</v>
      </c>
      <c r="I21" s="32"/>
      <c r="Q21" s="34">
        <f>IF(AND(AE2&gt;0,AE2&lt;3,LEN(TRIM(H6))&gt;0,H6&lt;5),1,0)</f>
        <v>0</v>
      </c>
      <c r="R21" s="34"/>
      <c r="S21" s="34">
        <f>IF(AND(AE2&gt;0,AE2&lt;3,LEN(TRIM(J6))&gt;0,J6&lt;7),1,0)</f>
        <v>0</v>
      </c>
      <c r="T21" s="34"/>
    </row>
    <row r="22" spans="2:23" s="24" customFormat="1" hidden="1">
      <c r="B22" s="34">
        <v>2</v>
      </c>
      <c r="C22" s="35" t="s">
        <v>52</v>
      </c>
      <c r="D22" s="32" t="s">
        <v>147</v>
      </c>
      <c r="E22" s="32" t="s">
        <v>219</v>
      </c>
      <c r="F22" s="32"/>
      <c r="G22" s="32"/>
      <c r="H22" s="32" t="s">
        <v>220</v>
      </c>
      <c r="I22" s="32"/>
      <c r="Q22" s="34">
        <f>IF(AND(AE2=3,LEN(TRIM(H6))&gt;0,H6&lt;8),1,0)</f>
        <v>0</v>
      </c>
      <c r="R22" s="34"/>
      <c r="S22" s="34">
        <f>IF(AND(AE2=3,LEN(TRIM(J6))&gt;0,J6&lt;11),1,0)</f>
        <v>0</v>
      </c>
      <c r="T22" s="34"/>
    </row>
    <row r="23" spans="2:23" s="24" customFormat="1" hidden="1">
      <c r="B23" s="34">
        <v>3</v>
      </c>
      <c r="C23" s="35" t="s">
        <v>53</v>
      </c>
      <c r="D23" s="32" t="s">
        <v>148</v>
      </c>
      <c r="E23" s="32" t="s">
        <v>219</v>
      </c>
      <c r="F23" s="32"/>
      <c r="G23" s="32"/>
      <c r="H23" s="32" t="s">
        <v>220</v>
      </c>
      <c r="I23" s="32"/>
      <c r="Q23" s="34">
        <f>IF(AND(AE2=4,LEN(TRIM(H6))&gt;0,H6&lt;11),1,0)</f>
        <v>0</v>
      </c>
      <c r="R23" s="34"/>
      <c r="S23" s="34">
        <f>IF(AND(AE2=4,LEN(TRIM(L6))&gt;0,L6&lt;6),1,0)</f>
        <v>0</v>
      </c>
      <c r="T23" s="34"/>
    </row>
    <row r="24" spans="2:23" s="24" customFormat="1" hidden="1">
      <c r="B24" s="34">
        <v>4</v>
      </c>
      <c r="C24" s="35" t="s">
        <v>54</v>
      </c>
      <c r="D24" s="32" t="s">
        <v>149</v>
      </c>
      <c r="E24" s="32" t="s">
        <v>219</v>
      </c>
      <c r="F24" s="32"/>
      <c r="G24" s="32"/>
      <c r="H24" s="32" t="s">
        <v>218</v>
      </c>
      <c r="I24" s="32"/>
      <c r="Q24" s="34">
        <f>IF(AND(AE2=5,LEN(TRIM(N6))&gt;0,N6&lt;8),1,0)</f>
        <v>0</v>
      </c>
      <c r="R24" s="34"/>
      <c r="S24" s="34">
        <f>IF(AND(AE2=5,LEN(TRIM(V6))&gt;0,V6&lt;8),1,0)</f>
        <v>0</v>
      </c>
      <c r="T24" s="34"/>
    </row>
    <row r="25" spans="2:23" s="24" customFormat="1" hidden="1">
      <c r="B25" s="34">
        <v>5</v>
      </c>
      <c r="C25" s="35" t="s">
        <v>56</v>
      </c>
      <c r="D25" s="32" t="s">
        <v>217</v>
      </c>
      <c r="E25" s="32" t="s">
        <v>216</v>
      </c>
      <c r="F25" s="32"/>
      <c r="G25" s="32"/>
      <c r="H25" s="32" t="s">
        <v>215</v>
      </c>
      <c r="I25" s="32"/>
      <c r="Q25" s="34">
        <f>IF(AND(AE2&gt;5, AE2&lt;10,LEN(TRIM(N6))&gt;0,N6&lt;9),1,0)</f>
        <v>0</v>
      </c>
      <c r="R25" s="34"/>
      <c r="S25" s="34">
        <f>IF(AND(AE2&gt;5, AE2&lt;10,LEN(TRIM(V6))&gt;0,V6&lt;9),1,0)</f>
        <v>0</v>
      </c>
      <c r="T25" s="34"/>
    </row>
    <row r="26" spans="2:23" s="24" customFormat="1" hidden="1">
      <c r="B26" s="34">
        <v>6</v>
      </c>
      <c r="C26" s="35" t="s">
        <v>57</v>
      </c>
      <c r="D26" s="32" t="s">
        <v>217</v>
      </c>
      <c r="E26" s="32" t="s">
        <v>216</v>
      </c>
      <c r="F26" s="32"/>
      <c r="G26" s="32"/>
      <c r="H26" s="32" t="s">
        <v>215</v>
      </c>
      <c r="I26" s="32"/>
      <c r="Q26" s="24">
        <f>SUM(Q21:Q25)</f>
        <v>0</v>
      </c>
      <c r="S26" s="24">
        <f>SUM(S21:S25)</f>
        <v>0</v>
      </c>
    </row>
    <row r="27" spans="2:23" s="24" customFormat="1" hidden="1">
      <c r="B27" s="34">
        <v>7</v>
      </c>
      <c r="C27" s="35" t="s">
        <v>57</v>
      </c>
      <c r="D27" s="32" t="s">
        <v>217</v>
      </c>
      <c r="E27" s="32" t="s">
        <v>216</v>
      </c>
      <c r="F27" s="32"/>
      <c r="G27" s="32"/>
      <c r="H27" s="32" t="s">
        <v>215</v>
      </c>
      <c r="I27" s="32"/>
    </row>
    <row r="28" spans="2:23" s="24" customFormat="1" hidden="1">
      <c r="B28" s="34">
        <v>8</v>
      </c>
      <c r="C28" s="35" t="s">
        <v>57</v>
      </c>
      <c r="D28" s="32" t="s">
        <v>217</v>
      </c>
      <c r="E28" s="32" t="s">
        <v>216</v>
      </c>
      <c r="F28" s="32"/>
      <c r="G28" s="32"/>
      <c r="H28" s="32" t="s">
        <v>215</v>
      </c>
      <c r="I28" s="32"/>
    </row>
    <row r="29" spans="2:23" s="24" customFormat="1" hidden="1">
      <c r="B29" s="34">
        <v>9</v>
      </c>
      <c r="C29" s="35" t="s">
        <v>57</v>
      </c>
      <c r="D29" s="32" t="s">
        <v>217</v>
      </c>
      <c r="E29" s="32" t="s">
        <v>216</v>
      </c>
      <c r="F29" s="32"/>
      <c r="G29" s="32"/>
      <c r="H29" s="32" t="s">
        <v>215</v>
      </c>
      <c r="I29" s="32"/>
    </row>
    <row r="30" spans="2:23" s="24" customFormat="1" hidden="1"/>
    <row r="31" spans="2:23" s="24" customFormat="1" hidden="1"/>
    <row r="32" spans="2:23" s="24" customFormat="1" hidden="1"/>
    <row r="33" s="24" customFormat="1" hidden="1"/>
    <row r="34" s="24" customFormat="1" hidden="1"/>
    <row r="35" s="24" customFormat="1" hidden="1"/>
    <row r="36" s="24" customFormat="1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customFormat="1" hidden="1"/>
    <row r="50" customFormat="1" hidden="1"/>
    <row r="51" customFormat="1" hidden="1"/>
    <row r="52" customFormat="1" hidden="1"/>
    <row r="53" customFormat="1" hidden="1"/>
    <row r="54" customFormat="1" hidden="1"/>
    <row r="55" customFormat="1" hidden="1"/>
    <row r="56" customFormat="1" hidden="1"/>
    <row r="57" customFormat="1" hidden="1"/>
    <row r="58" customFormat="1" hidden="1"/>
    <row r="59" customFormat="1" hidden="1"/>
    <row r="60" customFormat="1" hidden="1"/>
    <row r="61" customFormat="1" hidden="1"/>
    <row r="62" customFormat="1" hidden="1"/>
    <row r="63" customFormat="1" hidden="1"/>
    <row r="64" customFormat="1" hidden="1"/>
    <row r="65" customFormat="1" hidden="1"/>
    <row r="66" customFormat="1" hidden="1"/>
    <row r="67" customFormat="1" hidden="1"/>
    <row r="68" customFormat="1" hidden="1"/>
    <row r="69" customFormat="1" hidden="1"/>
    <row r="70" customFormat="1" hidden="1"/>
    <row r="71" customFormat="1" hidden="1"/>
    <row r="72" customFormat="1" hidden="1"/>
    <row r="73" customFormat="1" hidden="1"/>
    <row r="74" customFormat="1" hidden="1"/>
    <row r="75" customFormat="1" hidden="1"/>
    <row r="76" customFormat="1" hidden="1"/>
    <row r="77" customFormat="1" hidden="1"/>
    <row r="78" customFormat="1" hidden="1"/>
    <row r="79" customFormat="1" hidden="1"/>
    <row r="80" customFormat="1" hidden="1"/>
  </sheetData>
  <sheetProtection algorithmName="SHA-512" hashValue="M0RMJmT3NDI7e5w5UffEEhJN1/rAflVc4b2cS+B0zw+Kpp1hKwQ9PVo7hqd6UGGs+1yh19jQt4+7EaYNDC7HXQ==" saltValue="usAcq/OdKI2mDOi3b+y0OQ==" spinCount="100000" sheet="1" formatRows="0" selectLockedCells="1"/>
  <mergeCells count="120">
    <mergeCell ref="R5:S5"/>
    <mergeCell ref="B9:D10"/>
    <mergeCell ref="H6:I6"/>
    <mergeCell ref="H5:I5"/>
    <mergeCell ref="J5:K5"/>
    <mergeCell ref="E5:G5"/>
    <mergeCell ref="T7:U7"/>
    <mergeCell ref="E11:G11"/>
    <mergeCell ref="J9:K9"/>
    <mergeCell ref="J10:K10"/>
    <mergeCell ref="J11:K11"/>
    <mergeCell ref="R9:S9"/>
    <mergeCell ref="R10:S10"/>
    <mergeCell ref="R11:S11"/>
    <mergeCell ref="E12:G12"/>
    <mergeCell ref="B11:D11"/>
    <mergeCell ref="B12:D12"/>
    <mergeCell ref="P6:Q6"/>
    <mergeCell ref="L7:M7"/>
    <mergeCell ref="L8:M8"/>
    <mergeCell ref="L9:M9"/>
    <mergeCell ref="L10:M10"/>
    <mergeCell ref="L5:M5"/>
    <mergeCell ref="N5:O5"/>
    <mergeCell ref="P5:Q5"/>
    <mergeCell ref="L12:M12"/>
    <mergeCell ref="H12:I12"/>
    <mergeCell ref="J7:K7"/>
    <mergeCell ref="J8:K8"/>
    <mergeCell ref="J12:K12"/>
    <mergeCell ref="H11:I11"/>
    <mergeCell ref="L11:M11"/>
    <mergeCell ref="B13:D13"/>
    <mergeCell ref="E13:AE13"/>
    <mergeCell ref="B4:D6"/>
    <mergeCell ref="E7:G7"/>
    <mergeCell ref="L4:M4"/>
    <mergeCell ref="N4:O4"/>
    <mergeCell ref="J6:K6"/>
    <mergeCell ref="B7:D8"/>
    <mergeCell ref="P4:Q4"/>
    <mergeCell ref="R4:S4"/>
    <mergeCell ref="T4:U4"/>
    <mergeCell ref="H7:I7"/>
    <mergeCell ref="E10:G10"/>
    <mergeCell ref="E8:G8"/>
    <mergeCell ref="T8:U8"/>
    <mergeCell ref="T9:U9"/>
    <mergeCell ref="T10:U10"/>
    <mergeCell ref="T11:U11"/>
    <mergeCell ref="E9:G9"/>
    <mergeCell ref="H8:I8"/>
    <mergeCell ref="H9:I9"/>
    <mergeCell ref="H10:I10"/>
    <mergeCell ref="R12:S12"/>
    <mergeCell ref="V5:W5"/>
    <mergeCell ref="L3:M3"/>
    <mergeCell ref="N2:O2"/>
    <mergeCell ref="R2:S2"/>
    <mergeCell ref="R3:S3"/>
    <mergeCell ref="T3:U3"/>
    <mergeCell ref="E6:G6"/>
    <mergeCell ref="P2:Q2"/>
    <mergeCell ref="N3:O3"/>
    <mergeCell ref="P3:Q3"/>
    <mergeCell ref="T5:U5"/>
    <mergeCell ref="R6:S6"/>
    <mergeCell ref="L6:M6"/>
    <mergeCell ref="N6:O6"/>
    <mergeCell ref="L2:M2"/>
    <mergeCell ref="T6:U6"/>
    <mergeCell ref="B2:G2"/>
    <mergeCell ref="B3:G3"/>
    <mergeCell ref="H2:I2"/>
    <mergeCell ref="H3:I3"/>
    <mergeCell ref="J2:K2"/>
    <mergeCell ref="J3:K3"/>
    <mergeCell ref="E4:G4"/>
    <mergeCell ref="J4:K4"/>
    <mergeCell ref="H4:I4"/>
    <mergeCell ref="V10:W10"/>
    <mergeCell ref="V11:W11"/>
    <mergeCell ref="T12:U12"/>
    <mergeCell ref="R7:S7"/>
    <mergeCell ref="R8:S8"/>
    <mergeCell ref="V12:W12"/>
    <mergeCell ref="X10:AE12"/>
    <mergeCell ref="N7:O7"/>
    <mergeCell ref="N8:O8"/>
    <mergeCell ref="N9:O9"/>
    <mergeCell ref="N10:O10"/>
    <mergeCell ref="N11:O11"/>
    <mergeCell ref="N12:O12"/>
    <mergeCell ref="P7:Q7"/>
    <mergeCell ref="P8:Q8"/>
    <mergeCell ref="P9:Q9"/>
    <mergeCell ref="P10:Q10"/>
    <mergeCell ref="P11:Q11"/>
    <mergeCell ref="P12:Q12"/>
    <mergeCell ref="AD4:AE4"/>
    <mergeCell ref="V3:W3"/>
    <mergeCell ref="T2:U2"/>
    <mergeCell ref="V4:W4"/>
    <mergeCell ref="V2:W2"/>
    <mergeCell ref="X9:AE9"/>
    <mergeCell ref="X6:AE6"/>
    <mergeCell ref="X7:AA7"/>
    <mergeCell ref="X8:AA8"/>
    <mergeCell ref="AB7:AE7"/>
    <mergeCell ref="V7:W7"/>
    <mergeCell ref="V8:W8"/>
    <mergeCell ref="V9:W9"/>
    <mergeCell ref="V6:W6"/>
    <mergeCell ref="X2:AD2"/>
    <mergeCell ref="X3:Z3"/>
    <mergeCell ref="AA3:AE3"/>
    <mergeCell ref="AA4:AC4"/>
    <mergeCell ref="X5:Z5"/>
    <mergeCell ref="AA5:AE5"/>
    <mergeCell ref="AB8:AE8"/>
  </mergeCells>
  <phoneticPr fontId="1" type="noConversion"/>
  <dataValidations count="4">
    <dataValidation type="whole" allowBlank="1" showInputMessage="1" showErrorMessage="1" sqref="AE2" xr:uid="{82469681-60A7-4602-A847-B63C2837EB3C}">
      <formula1>1</formula1>
      <formula2>9</formula2>
    </dataValidation>
    <dataValidation type="decimal" allowBlank="1" showInputMessage="1" showErrorMessage="1" sqref="N6:O6" xr:uid="{F15D56B9-775C-47CD-92C3-983BA4BD2D34}">
      <formula1>0</formula1>
      <formula2>MIN(N4,N5)</formula2>
    </dataValidation>
    <dataValidation type="whole" allowBlank="1" showInputMessage="1" showErrorMessage="1" sqref="H6:M6 P6:W6" xr:uid="{A8656736-2172-45B5-8BB1-DEAC4A61E3A7}">
      <formula1>0</formula1>
      <formula2>MIN(H4,H5)</formula2>
    </dataValidation>
    <dataValidation type="whole" allowBlank="1" showInputMessage="1" showErrorMessage="1" sqref="H5:W5" xr:uid="{0946FB62-3BB2-4056-B5FC-70ED0B8B6494}">
      <formula1>0</formula1>
      <formula2>H4+0</formula2>
    </dataValidation>
  </dataValidations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DEEE1-3729-4D11-B3D4-159E34658A8C}">
  <dimension ref="A1:AC1000"/>
  <sheetViews>
    <sheetView workbookViewId="0">
      <pane ySplit="1" topLeftCell="A19" activePane="bottomLeft" state="frozen"/>
      <selection activeCell="V36" sqref="V36:W45"/>
      <selection pane="bottomLeft" activeCell="V36" sqref="V36:W45"/>
    </sheetView>
  </sheetViews>
  <sheetFormatPr defaultColWidth="13.26953125" defaultRowHeight="15" customHeight="1"/>
  <cols>
    <col min="1" max="1" width="5.26953125" style="119" customWidth="1"/>
    <col min="2" max="9" width="6.453125" style="119" customWidth="1"/>
    <col min="10" max="10" width="2.36328125" style="119" customWidth="1"/>
    <col min="11" max="11" width="4.54296875" style="119" customWidth="1"/>
    <col min="12" max="12" width="6.453125" style="119" customWidth="1"/>
    <col min="13" max="13" width="5.36328125" style="119" customWidth="1"/>
    <col min="14" max="17" width="6.453125" style="119" customWidth="1"/>
    <col min="18" max="18" width="5.36328125" style="119" customWidth="1"/>
    <col min="19" max="19" width="6.453125" style="119" customWidth="1"/>
    <col min="20" max="20" width="2.7265625" style="119" customWidth="1"/>
    <col min="21" max="21" width="5.26953125" style="119" customWidth="1"/>
    <col min="22" max="29" width="6.453125" style="119" customWidth="1"/>
    <col min="30" max="16384" width="13.26953125" style="119"/>
  </cols>
  <sheetData>
    <row r="1" spans="1:29" ht="21" customHeight="1" thickBot="1">
      <c r="A1" s="164" t="s">
        <v>462</v>
      </c>
      <c r="B1" s="754" t="s">
        <v>461</v>
      </c>
      <c r="C1" s="755"/>
      <c r="D1" s="755"/>
      <c r="E1" s="755"/>
      <c r="F1" s="755"/>
      <c r="G1" s="755"/>
      <c r="H1" s="755"/>
      <c r="I1" s="755"/>
      <c r="J1" s="120"/>
      <c r="K1" s="163" t="s">
        <v>460</v>
      </c>
      <c r="L1" s="756" t="s">
        <v>459</v>
      </c>
      <c r="M1" s="755"/>
      <c r="N1" s="755"/>
      <c r="O1" s="755"/>
      <c r="P1" s="755"/>
      <c r="Q1" s="755"/>
      <c r="R1" s="755"/>
      <c r="S1" s="755"/>
      <c r="T1" s="143"/>
      <c r="U1" s="162" t="s">
        <v>458</v>
      </c>
      <c r="V1" s="757" t="s">
        <v>457</v>
      </c>
      <c r="W1" s="755"/>
      <c r="X1" s="755"/>
      <c r="Y1" s="755"/>
      <c r="Z1" s="755"/>
      <c r="AA1" s="755"/>
      <c r="AB1" s="755"/>
      <c r="AC1" s="755"/>
    </row>
    <row r="2" spans="1:29" ht="21" customHeight="1" thickBot="1">
      <c r="A2" s="144" t="s">
        <v>456</v>
      </c>
      <c r="B2" s="156" t="s">
        <v>278</v>
      </c>
      <c r="C2" s="156" t="s">
        <v>277</v>
      </c>
      <c r="D2" s="156" t="s">
        <v>276</v>
      </c>
      <c r="E2" s="156" t="s">
        <v>275</v>
      </c>
      <c r="F2" s="156" t="s">
        <v>274</v>
      </c>
      <c r="G2" s="156" t="s">
        <v>273</v>
      </c>
      <c r="H2" s="156" t="s">
        <v>272</v>
      </c>
      <c r="I2" s="156" t="s">
        <v>271</v>
      </c>
      <c r="J2" s="149"/>
      <c r="K2" s="156" t="s">
        <v>456</v>
      </c>
      <c r="L2" s="156" t="s">
        <v>278</v>
      </c>
      <c r="M2" s="156" t="s">
        <v>277</v>
      </c>
      <c r="N2" s="156" t="s">
        <v>276</v>
      </c>
      <c r="O2" s="156" t="s">
        <v>275</v>
      </c>
      <c r="P2" s="156" t="s">
        <v>274</v>
      </c>
      <c r="Q2" s="156" t="s">
        <v>273</v>
      </c>
      <c r="R2" s="156" t="s">
        <v>272</v>
      </c>
      <c r="S2" s="156" t="s">
        <v>271</v>
      </c>
      <c r="T2" s="155"/>
      <c r="U2" s="156" t="s">
        <v>456</v>
      </c>
      <c r="V2" s="156" t="s">
        <v>278</v>
      </c>
      <c r="W2" s="156" t="s">
        <v>277</v>
      </c>
      <c r="X2" s="156" t="s">
        <v>276</v>
      </c>
      <c r="Y2" s="156" t="s">
        <v>275</v>
      </c>
      <c r="Z2" s="156" t="s">
        <v>274</v>
      </c>
      <c r="AA2" s="156" t="s">
        <v>273</v>
      </c>
      <c r="AB2" s="156" t="s">
        <v>272</v>
      </c>
      <c r="AC2" s="156" t="s">
        <v>271</v>
      </c>
    </row>
    <row r="3" spans="1:29" ht="21" customHeight="1">
      <c r="A3" s="129">
        <v>0</v>
      </c>
      <c r="B3" s="128" t="s">
        <v>241</v>
      </c>
      <c r="C3" s="128" t="s">
        <v>241</v>
      </c>
      <c r="D3" s="128" t="s">
        <v>455</v>
      </c>
      <c r="E3" s="128"/>
      <c r="F3" s="128"/>
      <c r="G3" s="128" t="s">
        <v>241</v>
      </c>
      <c r="H3" s="128"/>
      <c r="I3" s="128"/>
      <c r="J3" s="149"/>
      <c r="K3" s="147" t="s">
        <v>308</v>
      </c>
      <c r="L3" s="122" t="s">
        <v>241</v>
      </c>
      <c r="M3" s="122" t="s">
        <v>241</v>
      </c>
      <c r="N3" s="122" t="s">
        <v>454</v>
      </c>
      <c r="O3" s="122"/>
      <c r="P3" s="122"/>
      <c r="Q3" s="122" t="s">
        <v>241</v>
      </c>
      <c r="R3" s="122"/>
      <c r="S3" s="122"/>
      <c r="T3" s="120"/>
      <c r="U3" s="147" t="s">
        <v>315</v>
      </c>
      <c r="V3" s="122" t="s">
        <v>241</v>
      </c>
      <c r="W3" s="122" t="s">
        <v>241</v>
      </c>
      <c r="X3" s="122" t="s">
        <v>241</v>
      </c>
      <c r="Y3" s="122"/>
      <c r="Z3" s="122"/>
      <c r="AA3" s="122" t="s">
        <v>241</v>
      </c>
      <c r="AB3" s="122"/>
      <c r="AC3" s="122"/>
    </row>
    <row r="4" spans="1:29" ht="21" customHeight="1">
      <c r="A4" s="131">
        <v>1</v>
      </c>
      <c r="B4" s="133" t="s">
        <v>241</v>
      </c>
      <c r="C4" s="133" t="s">
        <v>241</v>
      </c>
      <c r="D4" s="130" t="s">
        <v>295</v>
      </c>
      <c r="E4" s="130"/>
      <c r="F4" s="130"/>
      <c r="G4" s="130" t="s">
        <v>320</v>
      </c>
      <c r="H4" s="130"/>
      <c r="I4" s="130"/>
      <c r="J4" s="149"/>
      <c r="K4" s="151" t="s">
        <v>318</v>
      </c>
      <c r="L4" s="124" t="s">
        <v>241</v>
      </c>
      <c r="M4" s="124" t="s">
        <v>241</v>
      </c>
      <c r="N4" s="124" t="s">
        <v>383</v>
      </c>
      <c r="O4" s="124"/>
      <c r="P4" s="124"/>
      <c r="Q4" s="124" t="s">
        <v>269</v>
      </c>
      <c r="R4" s="124"/>
      <c r="S4" s="124"/>
      <c r="T4" s="120"/>
      <c r="U4" s="151" t="s">
        <v>324</v>
      </c>
      <c r="V4" s="124" t="s">
        <v>241</v>
      </c>
      <c r="W4" s="124" t="s">
        <v>241</v>
      </c>
      <c r="X4" s="124" t="s">
        <v>269</v>
      </c>
      <c r="Y4" s="124"/>
      <c r="Z4" s="124"/>
      <c r="AA4" s="124" t="s">
        <v>269</v>
      </c>
      <c r="AB4" s="124"/>
      <c r="AC4" s="124"/>
    </row>
    <row r="5" spans="1:29" ht="21" customHeight="1">
      <c r="A5" s="129">
        <v>2</v>
      </c>
      <c r="B5" s="132" t="s">
        <v>241</v>
      </c>
      <c r="C5" s="132" t="s">
        <v>241</v>
      </c>
      <c r="D5" s="128" t="s">
        <v>255</v>
      </c>
      <c r="E5" s="128"/>
      <c r="F5" s="128"/>
      <c r="G5" s="128" t="s">
        <v>264</v>
      </c>
      <c r="H5" s="128"/>
      <c r="I5" s="128"/>
      <c r="J5" s="149"/>
      <c r="K5" s="147" t="s">
        <v>326</v>
      </c>
      <c r="L5" s="148" t="s">
        <v>241</v>
      </c>
      <c r="M5" s="148" t="s">
        <v>241</v>
      </c>
      <c r="N5" s="122" t="s">
        <v>352</v>
      </c>
      <c r="O5" s="122"/>
      <c r="P5" s="122"/>
      <c r="Q5" s="122" t="s">
        <v>268</v>
      </c>
      <c r="R5" s="122"/>
      <c r="S5" s="122"/>
      <c r="T5" s="120"/>
      <c r="U5" s="147" t="s">
        <v>327</v>
      </c>
      <c r="V5" s="148" t="s">
        <v>241</v>
      </c>
      <c r="W5" s="148" t="s">
        <v>241</v>
      </c>
      <c r="X5" s="122" t="s">
        <v>287</v>
      </c>
      <c r="Y5" s="122"/>
      <c r="Z5" s="122"/>
      <c r="AA5" s="122" t="s">
        <v>287</v>
      </c>
      <c r="AB5" s="122"/>
      <c r="AC5" s="122"/>
    </row>
    <row r="6" spans="1:29" ht="21" customHeight="1">
      <c r="A6" s="131">
        <v>3</v>
      </c>
      <c r="B6" s="130" t="s">
        <v>269</v>
      </c>
      <c r="C6" s="130" t="s">
        <v>241</v>
      </c>
      <c r="D6" s="130" t="s">
        <v>447</v>
      </c>
      <c r="E6" s="130"/>
      <c r="F6" s="130"/>
      <c r="G6" s="130" t="s">
        <v>267</v>
      </c>
      <c r="H6" s="130"/>
      <c r="I6" s="130"/>
      <c r="J6" s="149"/>
      <c r="K6" s="151" t="s">
        <v>329</v>
      </c>
      <c r="L6" s="142" t="s">
        <v>241</v>
      </c>
      <c r="M6" s="142" t="s">
        <v>241</v>
      </c>
      <c r="N6" s="124" t="s">
        <v>445</v>
      </c>
      <c r="O6" s="124"/>
      <c r="P6" s="124"/>
      <c r="Q6" s="124" t="s">
        <v>268</v>
      </c>
      <c r="R6" s="124"/>
      <c r="S6" s="124"/>
      <c r="T6" s="120"/>
      <c r="U6" s="151" t="s">
        <v>331</v>
      </c>
      <c r="V6" s="142" t="s">
        <v>269</v>
      </c>
      <c r="W6" s="142" t="s">
        <v>241</v>
      </c>
      <c r="X6" s="124" t="s">
        <v>297</v>
      </c>
      <c r="Y6" s="124"/>
      <c r="Z6" s="124"/>
      <c r="AA6" s="124" t="s">
        <v>368</v>
      </c>
      <c r="AB6" s="124"/>
      <c r="AC6" s="124"/>
    </row>
    <row r="7" spans="1:29" ht="21" customHeight="1">
      <c r="A7" s="129">
        <v>4</v>
      </c>
      <c r="B7" s="128" t="s">
        <v>287</v>
      </c>
      <c r="C7" s="128">
        <v>1</v>
      </c>
      <c r="D7" s="128" t="s">
        <v>453</v>
      </c>
      <c r="E7" s="128"/>
      <c r="F7" s="128"/>
      <c r="G7" s="128" t="s">
        <v>452</v>
      </c>
      <c r="H7" s="128"/>
      <c r="I7" s="128"/>
      <c r="J7" s="149"/>
      <c r="K7" s="147" t="s">
        <v>332</v>
      </c>
      <c r="L7" s="148" t="s">
        <v>241</v>
      </c>
      <c r="M7" s="148" t="s">
        <v>241</v>
      </c>
      <c r="N7" s="122" t="s">
        <v>451</v>
      </c>
      <c r="O7" s="122"/>
      <c r="P7" s="122"/>
      <c r="Q7" s="148" t="s">
        <v>299</v>
      </c>
      <c r="R7" s="122"/>
      <c r="S7" s="122"/>
      <c r="T7" s="120"/>
      <c r="U7" s="147" t="s">
        <v>333</v>
      </c>
      <c r="V7" s="148" t="s">
        <v>394</v>
      </c>
      <c r="W7" s="148" t="s">
        <v>269</v>
      </c>
      <c r="X7" s="122" t="s">
        <v>450</v>
      </c>
      <c r="Y7" s="122"/>
      <c r="Z7" s="122"/>
      <c r="AA7" s="148" t="s">
        <v>449</v>
      </c>
      <c r="AB7" s="122"/>
      <c r="AC7" s="122"/>
    </row>
    <row r="8" spans="1:29" ht="21" customHeight="1">
      <c r="A8" s="125">
        <v>5</v>
      </c>
      <c r="B8" s="124" t="s">
        <v>295</v>
      </c>
      <c r="C8" s="124">
        <v>2</v>
      </c>
      <c r="D8" s="124" t="s">
        <v>448</v>
      </c>
      <c r="E8" s="124"/>
      <c r="F8" s="124"/>
      <c r="G8" s="124" t="s">
        <v>447</v>
      </c>
      <c r="H8" s="124"/>
      <c r="I8" s="124"/>
      <c r="J8" s="149"/>
      <c r="K8" s="151" t="s">
        <v>333</v>
      </c>
      <c r="L8" s="142" t="s">
        <v>269</v>
      </c>
      <c r="M8" s="142" t="s">
        <v>241</v>
      </c>
      <c r="N8" s="142" t="s">
        <v>367</v>
      </c>
      <c r="O8" s="142"/>
      <c r="P8" s="124"/>
      <c r="Q8" s="142" t="s">
        <v>297</v>
      </c>
      <c r="R8" s="158"/>
      <c r="S8" s="158"/>
      <c r="T8" s="120"/>
      <c r="U8" s="151" t="s">
        <v>332</v>
      </c>
      <c r="V8" s="142" t="s">
        <v>441</v>
      </c>
      <c r="W8" s="142" t="s">
        <v>287</v>
      </c>
      <c r="X8" s="142" t="s">
        <v>396</v>
      </c>
      <c r="Y8" s="142"/>
      <c r="Z8" s="124"/>
      <c r="AA8" s="142" t="s">
        <v>446</v>
      </c>
      <c r="AB8" s="158"/>
      <c r="AC8" s="158"/>
    </row>
    <row r="9" spans="1:29" ht="21" customHeight="1">
      <c r="A9" s="126">
        <v>6</v>
      </c>
      <c r="B9" s="122" t="s">
        <v>445</v>
      </c>
      <c r="C9" s="122">
        <v>3</v>
      </c>
      <c r="D9" s="122" t="s">
        <v>444</v>
      </c>
      <c r="E9" s="122"/>
      <c r="F9" s="122"/>
      <c r="G9" s="122" t="s">
        <v>443</v>
      </c>
      <c r="H9" s="122"/>
      <c r="I9" s="122"/>
      <c r="J9" s="149"/>
      <c r="K9" s="147" t="s">
        <v>331</v>
      </c>
      <c r="L9" s="148" t="s">
        <v>269</v>
      </c>
      <c r="M9" s="148" t="s">
        <v>269</v>
      </c>
      <c r="N9" s="148" t="s">
        <v>442</v>
      </c>
      <c r="O9" s="148"/>
      <c r="P9" s="122"/>
      <c r="Q9" s="148" t="s">
        <v>441</v>
      </c>
      <c r="R9" s="159"/>
      <c r="S9" s="159"/>
      <c r="T9" s="120"/>
      <c r="U9" s="147" t="s">
        <v>329</v>
      </c>
      <c r="V9" s="148" t="s">
        <v>440</v>
      </c>
      <c r="W9" s="148" t="s">
        <v>375</v>
      </c>
      <c r="X9" s="148" t="s">
        <v>439</v>
      </c>
      <c r="Y9" s="148"/>
      <c r="Z9" s="122"/>
      <c r="AA9" s="148" t="s">
        <v>438</v>
      </c>
      <c r="AB9" s="159"/>
      <c r="AC9" s="159"/>
    </row>
    <row r="10" spans="1:29" ht="21" customHeight="1">
      <c r="A10" s="125">
        <v>7</v>
      </c>
      <c r="B10" s="124" t="s">
        <v>437</v>
      </c>
      <c r="C10" s="124">
        <v>4</v>
      </c>
      <c r="D10" s="124" t="s">
        <v>436</v>
      </c>
      <c r="E10" s="124"/>
      <c r="F10" s="124"/>
      <c r="G10" s="124" t="s">
        <v>435</v>
      </c>
      <c r="H10" s="124"/>
      <c r="I10" s="124"/>
      <c r="J10" s="149"/>
      <c r="K10" s="151" t="s">
        <v>327</v>
      </c>
      <c r="L10" s="142" t="s">
        <v>268</v>
      </c>
      <c r="M10" s="142" t="s">
        <v>269</v>
      </c>
      <c r="N10" s="142" t="s">
        <v>434</v>
      </c>
      <c r="O10" s="142"/>
      <c r="P10" s="124"/>
      <c r="Q10" s="142" t="s">
        <v>367</v>
      </c>
      <c r="R10" s="158"/>
      <c r="S10" s="158"/>
      <c r="T10" s="120"/>
      <c r="U10" s="151" t="s">
        <v>326</v>
      </c>
      <c r="V10" s="142" t="s">
        <v>433</v>
      </c>
      <c r="W10" s="142" t="s">
        <v>380</v>
      </c>
      <c r="X10" s="142" t="s">
        <v>432</v>
      </c>
      <c r="Y10" s="142"/>
      <c r="Z10" s="124"/>
      <c r="AA10" s="142" t="s">
        <v>431</v>
      </c>
      <c r="AB10" s="158"/>
      <c r="AC10" s="158"/>
    </row>
    <row r="11" spans="1:29" ht="21" customHeight="1">
      <c r="A11" s="126">
        <v>8</v>
      </c>
      <c r="B11" s="122" t="s">
        <v>430</v>
      </c>
      <c r="C11" s="122" t="s">
        <v>380</v>
      </c>
      <c r="D11" s="122" t="s">
        <v>429</v>
      </c>
      <c r="E11" s="122"/>
      <c r="F11" s="122"/>
      <c r="G11" s="122" t="s">
        <v>428</v>
      </c>
      <c r="H11" s="122"/>
      <c r="I11" s="122"/>
      <c r="J11" s="149"/>
      <c r="K11" s="147" t="s">
        <v>324</v>
      </c>
      <c r="L11" s="148" t="s">
        <v>427</v>
      </c>
      <c r="M11" s="148" t="s">
        <v>330</v>
      </c>
      <c r="N11" s="148" t="s">
        <v>426</v>
      </c>
      <c r="O11" s="148"/>
      <c r="P11" s="122"/>
      <c r="Q11" s="148" t="s">
        <v>425</v>
      </c>
      <c r="R11" s="159"/>
      <c r="S11" s="159"/>
      <c r="T11" s="120"/>
      <c r="U11" s="147" t="s">
        <v>318</v>
      </c>
      <c r="V11" s="148" t="s">
        <v>424</v>
      </c>
      <c r="W11" s="148" t="s">
        <v>376</v>
      </c>
      <c r="X11" s="148" t="s">
        <v>423</v>
      </c>
      <c r="Y11" s="148"/>
      <c r="Z11" s="122"/>
      <c r="AA11" s="148" t="s">
        <v>422</v>
      </c>
      <c r="AB11" s="159"/>
      <c r="AC11" s="159"/>
    </row>
    <row r="12" spans="1:29" ht="21" customHeight="1" thickBot="1">
      <c r="A12" s="131">
        <v>9</v>
      </c>
      <c r="B12" s="130" t="s">
        <v>421</v>
      </c>
      <c r="C12" s="130" t="s">
        <v>294</v>
      </c>
      <c r="D12" s="130" t="s">
        <v>420</v>
      </c>
      <c r="E12" s="130"/>
      <c r="F12" s="130"/>
      <c r="G12" s="130" t="s">
        <v>419</v>
      </c>
      <c r="H12" s="130"/>
      <c r="I12" s="130"/>
      <c r="J12" s="149"/>
      <c r="K12" s="151" t="s">
        <v>315</v>
      </c>
      <c r="L12" s="142" t="s">
        <v>313</v>
      </c>
      <c r="M12" s="142" t="s">
        <v>336</v>
      </c>
      <c r="N12" s="142" t="s">
        <v>253</v>
      </c>
      <c r="O12" s="142"/>
      <c r="P12" s="124"/>
      <c r="Q12" s="142" t="s">
        <v>418</v>
      </c>
      <c r="R12" s="158"/>
      <c r="S12" s="158"/>
      <c r="T12" s="120"/>
      <c r="U12" s="151" t="s">
        <v>308</v>
      </c>
      <c r="V12" s="142" t="s">
        <v>418</v>
      </c>
      <c r="W12" s="142" t="s">
        <v>354</v>
      </c>
      <c r="X12" s="142" t="s">
        <v>242</v>
      </c>
      <c r="Y12" s="142"/>
      <c r="Z12" s="124"/>
      <c r="AA12" s="142" t="s">
        <v>417</v>
      </c>
      <c r="AB12" s="158"/>
      <c r="AC12" s="158"/>
    </row>
    <row r="13" spans="1:29" ht="21" customHeight="1" thickBot="1">
      <c r="A13" s="129">
        <v>10</v>
      </c>
      <c r="B13" s="128" t="s">
        <v>416</v>
      </c>
      <c r="C13" s="128" t="s">
        <v>388</v>
      </c>
      <c r="D13" s="128" t="s">
        <v>415</v>
      </c>
      <c r="E13" s="128"/>
      <c r="F13" s="128"/>
      <c r="G13" s="128" t="s">
        <v>414</v>
      </c>
      <c r="H13" s="128"/>
      <c r="I13" s="128"/>
      <c r="J13" s="149"/>
      <c r="K13" s="156" t="s">
        <v>402</v>
      </c>
      <c r="L13" s="156" t="s">
        <v>278</v>
      </c>
      <c r="M13" s="156" t="s">
        <v>277</v>
      </c>
      <c r="N13" s="156" t="s">
        <v>276</v>
      </c>
      <c r="O13" s="156" t="s">
        <v>275</v>
      </c>
      <c r="P13" s="156" t="s">
        <v>274</v>
      </c>
      <c r="Q13" s="156" t="s">
        <v>273</v>
      </c>
      <c r="R13" s="156" t="s">
        <v>272</v>
      </c>
      <c r="S13" s="156" t="s">
        <v>271</v>
      </c>
      <c r="T13" s="155"/>
      <c r="U13" s="156" t="s">
        <v>402</v>
      </c>
      <c r="V13" s="153" t="s">
        <v>278</v>
      </c>
      <c r="W13" s="153" t="s">
        <v>277</v>
      </c>
      <c r="X13" s="153" t="s">
        <v>276</v>
      </c>
      <c r="Y13" s="153" t="s">
        <v>275</v>
      </c>
      <c r="Z13" s="153" t="s">
        <v>274</v>
      </c>
      <c r="AA13" s="153" t="s">
        <v>273</v>
      </c>
      <c r="AB13" s="153" t="s">
        <v>272</v>
      </c>
      <c r="AC13" s="153" t="s">
        <v>271</v>
      </c>
    </row>
    <row r="14" spans="1:29" ht="21" customHeight="1">
      <c r="A14" s="131">
        <v>11</v>
      </c>
      <c r="B14" s="130" t="s">
        <v>413</v>
      </c>
      <c r="C14" s="130" t="s">
        <v>412</v>
      </c>
      <c r="D14" s="130" t="s">
        <v>411</v>
      </c>
      <c r="E14" s="130"/>
      <c r="F14" s="130"/>
      <c r="G14" s="130" t="s">
        <v>410</v>
      </c>
      <c r="H14" s="130"/>
      <c r="I14" s="130"/>
      <c r="J14" s="149"/>
      <c r="K14" s="147" t="s">
        <v>308</v>
      </c>
      <c r="L14" s="148" t="s">
        <v>241</v>
      </c>
      <c r="M14" s="148" t="s">
        <v>241</v>
      </c>
      <c r="N14" s="122" t="s">
        <v>269</v>
      </c>
      <c r="O14" s="148" t="s">
        <v>241</v>
      </c>
      <c r="P14" s="122"/>
      <c r="Q14" s="148" t="s">
        <v>241</v>
      </c>
      <c r="R14" s="122"/>
      <c r="S14" s="122"/>
      <c r="T14" s="120"/>
      <c r="U14" s="147" t="s">
        <v>315</v>
      </c>
      <c r="V14" s="128" t="s">
        <v>241</v>
      </c>
      <c r="W14" s="128" t="s">
        <v>241</v>
      </c>
      <c r="X14" s="128" t="s">
        <v>241</v>
      </c>
      <c r="Y14" s="128" t="s">
        <v>241</v>
      </c>
      <c r="Z14" s="128"/>
      <c r="AA14" s="128" t="s">
        <v>241</v>
      </c>
      <c r="AB14" s="128"/>
      <c r="AC14" s="128"/>
    </row>
    <row r="15" spans="1:29" ht="21" customHeight="1">
      <c r="A15" s="129">
        <v>12</v>
      </c>
      <c r="B15" s="128" t="s">
        <v>409</v>
      </c>
      <c r="C15" s="128" t="s">
        <v>355</v>
      </c>
      <c r="D15" s="128" t="s">
        <v>408</v>
      </c>
      <c r="E15" s="128"/>
      <c r="F15" s="128"/>
      <c r="G15" s="128" t="s">
        <v>407</v>
      </c>
      <c r="H15" s="128"/>
      <c r="I15" s="128"/>
      <c r="J15" s="149"/>
      <c r="K15" s="151" t="s">
        <v>318</v>
      </c>
      <c r="L15" s="142" t="s">
        <v>241</v>
      </c>
      <c r="M15" s="142" t="s">
        <v>241</v>
      </c>
      <c r="N15" s="124" t="s">
        <v>269</v>
      </c>
      <c r="O15" s="142" t="s">
        <v>241</v>
      </c>
      <c r="P15" s="124"/>
      <c r="Q15" s="142" t="s">
        <v>241</v>
      </c>
      <c r="R15" s="124"/>
      <c r="S15" s="124"/>
      <c r="T15" s="120"/>
      <c r="U15" s="151" t="s">
        <v>324</v>
      </c>
      <c r="V15" s="130" t="s">
        <v>241</v>
      </c>
      <c r="W15" s="130" t="s">
        <v>241</v>
      </c>
      <c r="X15" s="130" t="s">
        <v>241</v>
      </c>
      <c r="Y15" s="130" t="s">
        <v>241</v>
      </c>
      <c r="Z15" s="130"/>
      <c r="AA15" s="130" t="s">
        <v>241</v>
      </c>
      <c r="AB15" s="130"/>
      <c r="AC15" s="130"/>
    </row>
    <row r="16" spans="1:29" ht="21" customHeight="1">
      <c r="A16" s="125">
        <v>13</v>
      </c>
      <c r="B16" s="124"/>
      <c r="C16" s="124"/>
      <c r="D16" s="124"/>
      <c r="E16" s="124"/>
      <c r="F16" s="124"/>
      <c r="G16" s="124" t="s">
        <v>406</v>
      </c>
      <c r="H16" s="124"/>
      <c r="I16" s="127"/>
      <c r="J16" s="149"/>
      <c r="K16" s="147" t="s">
        <v>326</v>
      </c>
      <c r="L16" s="148" t="s">
        <v>241</v>
      </c>
      <c r="M16" s="148" t="s">
        <v>241</v>
      </c>
      <c r="N16" s="122" t="s">
        <v>268</v>
      </c>
      <c r="O16" s="148" t="s">
        <v>241</v>
      </c>
      <c r="P16" s="122"/>
      <c r="Q16" s="148" t="s">
        <v>241</v>
      </c>
      <c r="R16" s="122"/>
      <c r="S16" s="122"/>
      <c r="T16" s="120"/>
      <c r="U16" s="147" t="s">
        <v>327</v>
      </c>
      <c r="V16" s="128" t="s">
        <v>241</v>
      </c>
      <c r="W16" s="128" t="s">
        <v>241</v>
      </c>
      <c r="X16" s="128" t="s">
        <v>241</v>
      </c>
      <c r="Y16" s="128" t="s">
        <v>241</v>
      </c>
      <c r="Z16" s="128"/>
      <c r="AA16" s="128" t="s">
        <v>241</v>
      </c>
      <c r="AB16" s="128"/>
      <c r="AC16" s="128"/>
    </row>
    <row r="17" spans="1:29" ht="21" customHeight="1">
      <c r="A17" s="126">
        <v>14</v>
      </c>
      <c r="B17" s="122"/>
      <c r="C17" s="122"/>
      <c r="D17" s="122"/>
      <c r="E17" s="122"/>
      <c r="F17" s="122"/>
      <c r="G17" s="122" t="s">
        <v>405</v>
      </c>
      <c r="H17" s="122"/>
      <c r="I17" s="122"/>
      <c r="J17" s="149"/>
      <c r="K17" s="151" t="s">
        <v>329</v>
      </c>
      <c r="L17" s="142" t="s">
        <v>241</v>
      </c>
      <c r="M17" s="142" t="s">
        <v>241</v>
      </c>
      <c r="N17" s="124" t="s">
        <v>299</v>
      </c>
      <c r="O17" s="142" t="s">
        <v>241</v>
      </c>
      <c r="P17" s="124"/>
      <c r="Q17" s="142" t="s">
        <v>241</v>
      </c>
      <c r="R17" s="124"/>
      <c r="S17" s="124"/>
      <c r="T17" s="120"/>
      <c r="U17" s="151" t="s">
        <v>331</v>
      </c>
      <c r="V17" s="130" t="s">
        <v>241</v>
      </c>
      <c r="W17" s="130" t="s">
        <v>241</v>
      </c>
      <c r="X17" s="130" t="s">
        <v>269</v>
      </c>
      <c r="Y17" s="130" t="s">
        <v>269</v>
      </c>
      <c r="Z17" s="130"/>
      <c r="AA17" s="130" t="s">
        <v>241</v>
      </c>
      <c r="AB17" s="130"/>
      <c r="AC17" s="130"/>
    </row>
    <row r="18" spans="1:29" ht="21" customHeight="1">
      <c r="A18" s="125">
        <v>15</v>
      </c>
      <c r="B18" s="124"/>
      <c r="C18" s="124"/>
      <c r="D18" s="124"/>
      <c r="E18" s="124"/>
      <c r="F18" s="124"/>
      <c r="G18" s="124" t="s">
        <v>404</v>
      </c>
      <c r="H18" s="124"/>
      <c r="I18" s="124"/>
      <c r="J18" s="149"/>
      <c r="K18" s="147" t="s">
        <v>332</v>
      </c>
      <c r="L18" s="148" t="s">
        <v>241</v>
      </c>
      <c r="M18" s="148" t="s">
        <v>241</v>
      </c>
      <c r="N18" s="122" t="s">
        <v>375</v>
      </c>
      <c r="O18" s="122" t="s">
        <v>269</v>
      </c>
      <c r="P18" s="122"/>
      <c r="Q18" s="148" t="s">
        <v>241</v>
      </c>
      <c r="R18" s="122"/>
      <c r="S18" s="122"/>
      <c r="T18" s="120"/>
      <c r="U18" s="147" t="s">
        <v>333</v>
      </c>
      <c r="V18" s="128" t="s">
        <v>241</v>
      </c>
      <c r="W18" s="128" t="s">
        <v>241</v>
      </c>
      <c r="X18" s="128" t="s">
        <v>330</v>
      </c>
      <c r="Y18" s="128" t="s">
        <v>269</v>
      </c>
      <c r="Z18" s="128"/>
      <c r="AA18" s="128" t="s">
        <v>269</v>
      </c>
      <c r="AB18" s="128"/>
      <c r="AC18" s="128"/>
    </row>
    <row r="19" spans="1:29" ht="21" customHeight="1" thickBot="1">
      <c r="A19" s="126">
        <v>16</v>
      </c>
      <c r="B19" s="122"/>
      <c r="C19" s="122"/>
      <c r="D19" s="122"/>
      <c r="E19" s="122"/>
      <c r="F19" s="122"/>
      <c r="G19" s="122" t="s">
        <v>403</v>
      </c>
      <c r="H19" s="122"/>
      <c r="I19" s="122"/>
      <c r="J19" s="149"/>
      <c r="K19" s="151" t="s">
        <v>333</v>
      </c>
      <c r="L19" s="142" t="s">
        <v>241</v>
      </c>
      <c r="M19" s="142" t="s">
        <v>241</v>
      </c>
      <c r="N19" s="142" t="s">
        <v>261</v>
      </c>
      <c r="O19" s="142" t="s">
        <v>268</v>
      </c>
      <c r="P19" s="124"/>
      <c r="Q19" s="142" t="s">
        <v>241</v>
      </c>
      <c r="R19" s="158"/>
      <c r="S19" s="158"/>
      <c r="T19" s="120"/>
      <c r="U19" s="151" t="s">
        <v>332</v>
      </c>
      <c r="V19" s="124">
        <v>1</v>
      </c>
      <c r="W19" s="124" t="s">
        <v>241</v>
      </c>
      <c r="X19" s="124" t="s">
        <v>374</v>
      </c>
      <c r="Y19" s="124" t="s">
        <v>330</v>
      </c>
      <c r="Z19" s="124"/>
      <c r="AA19" s="124" t="s">
        <v>269</v>
      </c>
      <c r="AB19" s="124"/>
      <c r="AC19" s="124"/>
    </row>
    <row r="20" spans="1:29" ht="21" customHeight="1" thickBot="1">
      <c r="A20" s="144" t="s">
        <v>402</v>
      </c>
      <c r="B20" s="135" t="s">
        <v>278</v>
      </c>
      <c r="C20" s="135" t="s">
        <v>277</v>
      </c>
      <c r="D20" s="135" t="s">
        <v>276</v>
      </c>
      <c r="E20" s="135" t="s">
        <v>275</v>
      </c>
      <c r="F20" s="135" t="s">
        <v>274</v>
      </c>
      <c r="G20" s="135" t="s">
        <v>273</v>
      </c>
      <c r="H20" s="135" t="s">
        <v>272</v>
      </c>
      <c r="I20" s="135" t="s">
        <v>271</v>
      </c>
      <c r="J20" s="149"/>
      <c r="K20" s="147" t="s">
        <v>331</v>
      </c>
      <c r="L20" s="148" t="s">
        <v>241</v>
      </c>
      <c r="M20" s="148" t="s">
        <v>241</v>
      </c>
      <c r="N20" s="148" t="s">
        <v>401</v>
      </c>
      <c r="O20" s="148" t="s">
        <v>379</v>
      </c>
      <c r="P20" s="122"/>
      <c r="Q20" s="148" t="s">
        <v>241</v>
      </c>
      <c r="R20" s="159"/>
      <c r="S20" s="159"/>
      <c r="T20" s="120"/>
      <c r="U20" s="147" t="s">
        <v>329</v>
      </c>
      <c r="V20" s="122">
        <v>2</v>
      </c>
      <c r="W20" s="161">
        <v>1</v>
      </c>
      <c r="X20" s="148" t="s">
        <v>400</v>
      </c>
      <c r="Y20" s="122" t="s">
        <v>374</v>
      </c>
      <c r="Z20" s="122"/>
      <c r="AA20" s="122" t="s">
        <v>268</v>
      </c>
      <c r="AB20" s="122"/>
      <c r="AC20" s="122"/>
    </row>
    <row r="21" spans="1:29" ht="21" customHeight="1">
      <c r="A21" s="129">
        <v>0</v>
      </c>
      <c r="B21" s="128" t="s">
        <v>241</v>
      </c>
      <c r="C21" s="128" t="s">
        <v>241</v>
      </c>
      <c r="D21" s="128" t="s">
        <v>241</v>
      </c>
      <c r="E21" s="128" t="s">
        <v>241</v>
      </c>
      <c r="F21" s="128"/>
      <c r="G21" s="128" t="s">
        <v>241</v>
      </c>
      <c r="H21" s="128"/>
      <c r="I21" s="128"/>
      <c r="J21" s="149"/>
      <c r="K21" s="151" t="s">
        <v>327</v>
      </c>
      <c r="L21" s="142" t="s">
        <v>241</v>
      </c>
      <c r="M21" s="142" t="s">
        <v>241</v>
      </c>
      <c r="N21" s="142" t="s">
        <v>367</v>
      </c>
      <c r="O21" s="142" t="s">
        <v>361</v>
      </c>
      <c r="P21" s="124"/>
      <c r="Q21" s="142" t="s">
        <v>269</v>
      </c>
      <c r="R21" s="158"/>
      <c r="S21" s="158"/>
      <c r="T21" s="120"/>
      <c r="U21" s="151" t="s">
        <v>326</v>
      </c>
      <c r="V21" s="124" t="s">
        <v>379</v>
      </c>
      <c r="W21" s="160">
        <v>1</v>
      </c>
      <c r="X21" s="142" t="s">
        <v>399</v>
      </c>
      <c r="Y21" s="142" t="s">
        <v>398</v>
      </c>
      <c r="Z21" s="124"/>
      <c r="AA21" s="124" t="s">
        <v>268</v>
      </c>
      <c r="AB21" s="124"/>
      <c r="AC21" s="124"/>
    </row>
    <row r="22" spans="1:29" ht="21" customHeight="1">
      <c r="A22" s="131">
        <v>1</v>
      </c>
      <c r="B22" s="133" t="s">
        <v>241</v>
      </c>
      <c r="C22" s="133" t="s">
        <v>241</v>
      </c>
      <c r="D22" s="130" t="s">
        <v>269</v>
      </c>
      <c r="E22" s="130" t="s">
        <v>241</v>
      </c>
      <c r="F22" s="130"/>
      <c r="G22" s="130" t="s">
        <v>241</v>
      </c>
      <c r="H22" s="130"/>
      <c r="I22" s="130"/>
      <c r="J22" s="149"/>
      <c r="K22" s="147" t="s">
        <v>324</v>
      </c>
      <c r="L22" s="148" t="s">
        <v>397</v>
      </c>
      <c r="M22" s="148" t="s">
        <v>269</v>
      </c>
      <c r="N22" s="148" t="s">
        <v>396</v>
      </c>
      <c r="O22" s="148" t="s">
        <v>395</v>
      </c>
      <c r="P22" s="122"/>
      <c r="Q22" s="148" t="s">
        <v>394</v>
      </c>
      <c r="R22" s="159"/>
      <c r="S22" s="159"/>
      <c r="T22" s="120"/>
      <c r="U22" s="147" t="s">
        <v>318</v>
      </c>
      <c r="V22" s="148" t="s">
        <v>380</v>
      </c>
      <c r="W22" s="126">
        <v>1</v>
      </c>
      <c r="X22" s="148" t="s">
        <v>393</v>
      </c>
      <c r="Y22" s="148" t="s">
        <v>392</v>
      </c>
      <c r="Z22" s="148"/>
      <c r="AA22" s="148" t="s">
        <v>299</v>
      </c>
      <c r="AB22" s="122"/>
      <c r="AC22" s="122"/>
    </row>
    <row r="23" spans="1:29" ht="21" customHeight="1" thickBot="1">
      <c r="A23" s="129">
        <v>2</v>
      </c>
      <c r="B23" s="132" t="s">
        <v>241</v>
      </c>
      <c r="C23" s="132" t="s">
        <v>241</v>
      </c>
      <c r="D23" s="128" t="s">
        <v>287</v>
      </c>
      <c r="E23" s="128" t="s">
        <v>241</v>
      </c>
      <c r="F23" s="128"/>
      <c r="G23" s="128" t="s">
        <v>241</v>
      </c>
      <c r="H23" s="128"/>
      <c r="I23" s="128"/>
      <c r="J23" s="149"/>
      <c r="K23" s="151" t="s">
        <v>315</v>
      </c>
      <c r="L23" s="142" t="s">
        <v>302</v>
      </c>
      <c r="M23" s="142" t="s">
        <v>305</v>
      </c>
      <c r="N23" s="142" t="s">
        <v>254</v>
      </c>
      <c r="O23" s="142" t="s">
        <v>391</v>
      </c>
      <c r="P23" s="124"/>
      <c r="Q23" s="142" t="s">
        <v>304</v>
      </c>
      <c r="R23" s="158"/>
      <c r="S23" s="158"/>
      <c r="T23" s="120"/>
      <c r="U23" s="151" t="s">
        <v>308</v>
      </c>
      <c r="V23" s="138" t="s">
        <v>304</v>
      </c>
      <c r="W23" s="138" t="s">
        <v>305</v>
      </c>
      <c r="X23" s="138" t="s">
        <v>334</v>
      </c>
      <c r="Y23" s="138" t="s">
        <v>390</v>
      </c>
      <c r="Z23" s="138"/>
      <c r="AA23" s="138" t="s">
        <v>302</v>
      </c>
      <c r="AB23" s="138"/>
      <c r="AC23" s="138"/>
    </row>
    <row r="24" spans="1:29" ht="21" customHeight="1" thickBot="1">
      <c r="A24" s="131">
        <v>3</v>
      </c>
      <c r="B24" s="130" t="s">
        <v>241</v>
      </c>
      <c r="C24" s="130" t="s">
        <v>241</v>
      </c>
      <c r="D24" s="130" t="s">
        <v>375</v>
      </c>
      <c r="E24" s="130">
        <v>1</v>
      </c>
      <c r="F24" s="130"/>
      <c r="G24" s="130" t="s">
        <v>241</v>
      </c>
      <c r="H24" s="130"/>
      <c r="I24" s="130"/>
      <c r="J24" s="149"/>
      <c r="K24" s="156" t="s">
        <v>364</v>
      </c>
      <c r="L24" s="156" t="s">
        <v>278</v>
      </c>
      <c r="M24" s="156" t="s">
        <v>277</v>
      </c>
      <c r="N24" s="156" t="s">
        <v>276</v>
      </c>
      <c r="O24" s="156" t="s">
        <v>275</v>
      </c>
      <c r="P24" s="156" t="s">
        <v>274</v>
      </c>
      <c r="Q24" s="156" t="s">
        <v>273</v>
      </c>
      <c r="R24" s="156" t="s">
        <v>272</v>
      </c>
      <c r="S24" s="156" t="s">
        <v>271</v>
      </c>
      <c r="T24" s="155"/>
      <c r="U24" s="153" t="s">
        <v>364</v>
      </c>
      <c r="V24" s="157" t="s">
        <v>278</v>
      </c>
      <c r="W24" s="157" t="s">
        <v>277</v>
      </c>
      <c r="X24" s="157" t="s">
        <v>276</v>
      </c>
      <c r="Y24" s="157" t="s">
        <v>275</v>
      </c>
      <c r="Z24" s="157" t="s">
        <v>274</v>
      </c>
      <c r="AA24" s="157" t="s">
        <v>273</v>
      </c>
      <c r="AB24" s="157" t="s">
        <v>272</v>
      </c>
      <c r="AC24" s="157" t="s">
        <v>271</v>
      </c>
    </row>
    <row r="25" spans="1:29" ht="21" customHeight="1">
      <c r="A25" s="129">
        <v>4</v>
      </c>
      <c r="B25" s="128" t="s">
        <v>241</v>
      </c>
      <c r="C25" s="128" t="s">
        <v>241</v>
      </c>
      <c r="D25" s="128" t="s">
        <v>374</v>
      </c>
      <c r="E25" s="128" t="s">
        <v>287</v>
      </c>
      <c r="F25" s="128"/>
      <c r="G25" s="128" t="s">
        <v>241</v>
      </c>
      <c r="H25" s="128"/>
      <c r="I25" s="128"/>
      <c r="J25" s="149"/>
      <c r="K25" s="147" t="s">
        <v>308</v>
      </c>
      <c r="L25" s="148" t="s">
        <v>241</v>
      </c>
      <c r="M25" s="148" t="s">
        <v>241</v>
      </c>
      <c r="N25" s="148" t="s">
        <v>241</v>
      </c>
      <c r="O25" s="148" t="s">
        <v>241</v>
      </c>
      <c r="P25" s="122" t="s">
        <v>362</v>
      </c>
      <c r="Q25" s="148" t="s">
        <v>241</v>
      </c>
      <c r="R25" s="148" t="s">
        <v>241</v>
      </c>
      <c r="S25" s="122"/>
      <c r="T25" s="120"/>
      <c r="U25" s="147" t="s">
        <v>315</v>
      </c>
      <c r="V25" s="152" t="s">
        <v>241</v>
      </c>
      <c r="W25" s="152" t="s">
        <v>241</v>
      </c>
      <c r="X25" s="152" t="s">
        <v>241</v>
      </c>
      <c r="Y25" s="152" t="s">
        <v>241</v>
      </c>
      <c r="Z25" s="152" t="s">
        <v>241</v>
      </c>
      <c r="AA25" s="152" t="s">
        <v>241</v>
      </c>
      <c r="AB25" s="152" t="s">
        <v>241</v>
      </c>
      <c r="AC25" s="128"/>
    </row>
    <row r="26" spans="1:29" ht="21" customHeight="1">
      <c r="A26" s="125">
        <v>5</v>
      </c>
      <c r="B26" s="124" t="s">
        <v>241</v>
      </c>
      <c r="C26" s="124" t="s">
        <v>241</v>
      </c>
      <c r="D26" s="124" t="s">
        <v>389</v>
      </c>
      <c r="E26" s="124" t="s">
        <v>368</v>
      </c>
      <c r="F26" s="124"/>
      <c r="G26" s="124" t="s">
        <v>241</v>
      </c>
      <c r="H26" s="124"/>
      <c r="I26" s="124"/>
      <c r="J26" s="149"/>
      <c r="K26" s="151" t="s">
        <v>318</v>
      </c>
      <c r="L26" s="142" t="s">
        <v>241</v>
      </c>
      <c r="M26" s="142" t="s">
        <v>241</v>
      </c>
      <c r="N26" s="142" t="s">
        <v>241</v>
      </c>
      <c r="O26" s="142" t="s">
        <v>241</v>
      </c>
      <c r="P26" s="124" t="s">
        <v>268</v>
      </c>
      <c r="Q26" s="142" t="s">
        <v>241</v>
      </c>
      <c r="R26" s="142" t="s">
        <v>241</v>
      </c>
      <c r="S26" s="124"/>
      <c r="T26" s="120"/>
      <c r="U26" s="151" t="s">
        <v>324</v>
      </c>
      <c r="V26" s="150" t="s">
        <v>241</v>
      </c>
      <c r="W26" s="150" t="s">
        <v>241</v>
      </c>
      <c r="X26" s="150" t="s">
        <v>241</v>
      </c>
      <c r="Y26" s="150" t="s">
        <v>241</v>
      </c>
      <c r="Z26" s="150" t="s">
        <v>241</v>
      </c>
      <c r="AA26" s="150" t="s">
        <v>241</v>
      </c>
      <c r="AB26" s="150" t="s">
        <v>241</v>
      </c>
      <c r="AC26" s="124"/>
    </row>
    <row r="27" spans="1:29" ht="21" customHeight="1">
      <c r="A27" s="126">
        <v>6</v>
      </c>
      <c r="B27" s="122">
        <v>1</v>
      </c>
      <c r="C27" s="122" t="s">
        <v>241</v>
      </c>
      <c r="D27" s="122" t="s">
        <v>348</v>
      </c>
      <c r="E27" s="122" t="s">
        <v>388</v>
      </c>
      <c r="F27" s="122"/>
      <c r="G27" s="122" t="s">
        <v>241</v>
      </c>
      <c r="H27" s="122"/>
      <c r="I27" s="122"/>
      <c r="J27" s="149"/>
      <c r="K27" s="147" t="s">
        <v>326</v>
      </c>
      <c r="L27" s="148" t="s">
        <v>241</v>
      </c>
      <c r="M27" s="148" t="s">
        <v>241</v>
      </c>
      <c r="N27" s="148" t="s">
        <v>241</v>
      </c>
      <c r="O27" s="148" t="s">
        <v>241</v>
      </c>
      <c r="P27" s="122" t="s">
        <v>268</v>
      </c>
      <c r="Q27" s="148" t="s">
        <v>241</v>
      </c>
      <c r="R27" s="148" t="s">
        <v>241</v>
      </c>
      <c r="S27" s="122"/>
      <c r="T27" s="120"/>
      <c r="U27" s="147" t="s">
        <v>327</v>
      </c>
      <c r="V27" s="146" t="s">
        <v>241</v>
      </c>
      <c r="W27" s="146" t="s">
        <v>241</v>
      </c>
      <c r="X27" s="146" t="s">
        <v>241</v>
      </c>
      <c r="Y27" s="146" t="s">
        <v>241</v>
      </c>
      <c r="Z27" s="146" t="s">
        <v>241</v>
      </c>
      <c r="AA27" s="146" t="s">
        <v>241</v>
      </c>
      <c r="AB27" s="146" t="s">
        <v>241</v>
      </c>
      <c r="AC27" s="122"/>
    </row>
    <row r="28" spans="1:29" ht="21" customHeight="1">
      <c r="A28" s="125">
        <v>7</v>
      </c>
      <c r="B28" s="124" t="s">
        <v>287</v>
      </c>
      <c r="C28" s="124">
        <v>1</v>
      </c>
      <c r="D28" s="124" t="s">
        <v>387</v>
      </c>
      <c r="E28" s="124" t="s">
        <v>386</v>
      </c>
      <c r="F28" s="124"/>
      <c r="G28" s="124" t="s">
        <v>269</v>
      </c>
      <c r="H28" s="124"/>
      <c r="I28" s="124"/>
      <c r="J28" s="149"/>
      <c r="K28" s="151" t="s">
        <v>329</v>
      </c>
      <c r="L28" s="142" t="s">
        <v>241</v>
      </c>
      <c r="M28" s="142" t="s">
        <v>241</v>
      </c>
      <c r="N28" s="142" t="s">
        <v>241</v>
      </c>
      <c r="O28" s="142" t="s">
        <v>241</v>
      </c>
      <c r="P28" s="124" t="s">
        <v>299</v>
      </c>
      <c r="Q28" s="142" t="s">
        <v>241</v>
      </c>
      <c r="R28" s="142" t="s">
        <v>241</v>
      </c>
      <c r="S28" s="124"/>
      <c r="T28" s="120"/>
      <c r="U28" s="151" t="s">
        <v>331</v>
      </c>
      <c r="V28" s="150" t="s">
        <v>241</v>
      </c>
      <c r="W28" s="150" t="s">
        <v>241</v>
      </c>
      <c r="X28" s="150" t="s">
        <v>241</v>
      </c>
      <c r="Y28" s="124" t="s">
        <v>241</v>
      </c>
      <c r="Z28" s="124" t="s">
        <v>269</v>
      </c>
      <c r="AA28" s="150" t="s">
        <v>241</v>
      </c>
      <c r="AB28" s="150" t="s">
        <v>241</v>
      </c>
      <c r="AC28" s="124"/>
    </row>
    <row r="29" spans="1:29" ht="21" customHeight="1">
      <c r="A29" s="126">
        <v>8</v>
      </c>
      <c r="B29" s="122" t="s">
        <v>375</v>
      </c>
      <c r="C29" s="122">
        <v>1</v>
      </c>
      <c r="D29" s="122" t="s">
        <v>385</v>
      </c>
      <c r="E29" s="122" t="s">
        <v>384</v>
      </c>
      <c r="F29" s="122"/>
      <c r="G29" s="122" t="s">
        <v>269</v>
      </c>
      <c r="H29" s="122"/>
      <c r="I29" s="122"/>
      <c r="J29" s="149"/>
      <c r="K29" s="147" t="s">
        <v>332</v>
      </c>
      <c r="L29" s="148" t="s">
        <v>241</v>
      </c>
      <c r="M29" s="148" t="s">
        <v>241</v>
      </c>
      <c r="N29" s="122" t="s">
        <v>269</v>
      </c>
      <c r="O29" s="148" t="s">
        <v>241</v>
      </c>
      <c r="P29" s="122" t="s">
        <v>375</v>
      </c>
      <c r="Q29" s="148" t="s">
        <v>241</v>
      </c>
      <c r="R29" s="148" t="s">
        <v>241</v>
      </c>
      <c r="S29" s="122"/>
      <c r="T29" s="120"/>
      <c r="U29" s="147" t="s">
        <v>333</v>
      </c>
      <c r="V29" s="146" t="s">
        <v>241</v>
      </c>
      <c r="W29" s="146" t="s">
        <v>241</v>
      </c>
      <c r="X29" s="122" t="s">
        <v>269</v>
      </c>
      <c r="Y29" s="122" t="s">
        <v>241</v>
      </c>
      <c r="Z29" s="122" t="s">
        <v>268</v>
      </c>
      <c r="AA29" s="146" t="s">
        <v>241</v>
      </c>
      <c r="AB29" s="122" t="s">
        <v>269</v>
      </c>
      <c r="AC29" s="122"/>
    </row>
    <row r="30" spans="1:29" ht="21" customHeight="1">
      <c r="A30" s="131">
        <v>9</v>
      </c>
      <c r="B30" s="130" t="s">
        <v>383</v>
      </c>
      <c r="C30" s="130">
        <v>1</v>
      </c>
      <c r="D30" s="130" t="s">
        <v>382</v>
      </c>
      <c r="E30" s="130" t="s">
        <v>381</v>
      </c>
      <c r="F30" s="130"/>
      <c r="G30" s="130">
        <v>2</v>
      </c>
      <c r="H30" s="130"/>
      <c r="I30" s="130"/>
      <c r="J30" s="149"/>
      <c r="K30" s="151" t="s">
        <v>333</v>
      </c>
      <c r="L30" s="142" t="s">
        <v>241</v>
      </c>
      <c r="M30" s="142" t="s">
        <v>241</v>
      </c>
      <c r="N30" s="142" t="s">
        <v>268</v>
      </c>
      <c r="O30" s="142" t="s">
        <v>241</v>
      </c>
      <c r="P30" s="124" t="s">
        <v>380</v>
      </c>
      <c r="Q30" s="142" t="s">
        <v>241</v>
      </c>
      <c r="R30" s="142" t="s">
        <v>241</v>
      </c>
      <c r="S30" s="142"/>
      <c r="T30" s="120"/>
      <c r="U30" s="151" t="s">
        <v>332</v>
      </c>
      <c r="V30" s="150" t="s">
        <v>241</v>
      </c>
      <c r="W30" s="150" t="s">
        <v>241</v>
      </c>
      <c r="X30" s="124" t="s">
        <v>287</v>
      </c>
      <c r="Y30" s="124" t="s">
        <v>269</v>
      </c>
      <c r="Z30" s="124" t="s">
        <v>379</v>
      </c>
      <c r="AA30" s="150" t="s">
        <v>241</v>
      </c>
      <c r="AB30" s="124" t="s">
        <v>269</v>
      </c>
      <c r="AC30" s="124"/>
    </row>
    <row r="31" spans="1:29" ht="21" customHeight="1">
      <c r="A31" s="129">
        <v>10</v>
      </c>
      <c r="B31" s="128" t="s">
        <v>352</v>
      </c>
      <c r="C31" s="128" t="s">
        <v>287</v>
      </c>
      <c r="D31" s="128" t="s">
        <v>378</v>
      </c>
      <c r="E31" s="128" t="s">
        <v>377</v>
      </c>
      <c r="F31" s="128"/>
      <c r="G31" s="128">
        <v>2</v>
      </c>
      <c r="H31" s="128"/>
      <c r="I31" s="128"/>
      <c r="J31" s="149"/>
      <c r="K31" s="147" t="s">
        <v>331</v>
      </c>
      <c r="L31" s="148" t="s">
        <v>241</v>
      </c>
      <c r="M31" s="148" t="s">
        <v>241</v>
      </c>
      <c r="N31" s="148" t="s">
        <v>299</v>
      </c>
      <c r="O31" s="148" t="s">
        <v>269</v>
      </c>
      <c r="P31" s="122" t="s">
        <v>376</v>
      </c>
      <c r="Q31" s="148" t="s">
        <v>241</v>
      </c>
      <c r="R31" s="148" t="s">
        <v>269</v>
      </c>
      <c r="S31" s="148"/>
      <c r="T31" s="120"/>
      <c r="U31" s="147" t="s">
        <v>329</v>
      </c>
      <c r="V31" s="146">
        <v>1</v>
      </c>
      <c r="W31" s="146" t="s">
        <v>241</v>
      </c>
      <c r="X31" s="122" t="s">
        <v>375</v>
      </c>
      <c r="Y31" s="122" t="s">
        <v>269</v>
      </c>
      <c r="Z31" s="122" t="s">
        <v>374</v>
      </c>
      <c r="AA31" s="146" t="s">
        <v>241</v>
      </c>
      <c r="AB31" s="122" t="s">
        <v>268</v>
      </c>
      <c r="AC31" s="122"/>
    </row>
    <row r="32" spans="1:29" ht="21" customHeight="1">
      <c r="A32" s="131">
        <v>11</v>
      </c>
      <c r="B32" s="130" t="s">
        <v>373</v>
      </c>
      <c r="C32" s="130" t="s">
        <v>368</v>
      </c>
      <c r="D32" s="130" t="s">
        <v>372</v>
      </c>
      <c r="E32" s="130"/>
      <c r="F32" s="130"/>
      <c r="G32" s="130">
        <v>2</v>
      </c>
      <c r="H32" s="130"/>
      <c r="I32" s="130"/>
      <c r="J32" s="149"/>
      <c r="K32" s="151" t="s">
        <v>327</v>
      </c>
      <c r="L32" s="142" t="s">
        <v>241</v>
      </c>
      <c r="M32" s="142" t="s">
        <v>241</v>
      </c>
      <c r="N32" s="142" t="s">
        <v>317</v>
      </c>
      <c r="O32" s="142" t="s">
        <v>287</v>
      </c>
      <c r="P32" s="124" t="s">
        <v>371</v>
      </c>
      <c r="Q32" s="142" t="s">
        <v>241</v>
      </c>
      <c r="R32" s="142" t="s">
        <v>287</v>
      </c>
      <c r="S32" s="142"/>
      <c r="T32" s="120"/>
      <c r="U32" s="151" t="s">
        <v>326</v>
      </c>
      <c r="V32" s="150">
        <v>1</v>
      </c>
      <c r="W32" s="150" t="s">
        <v>241</v>
      </c>
      <c r="X32" s="124" t="s">
        <v>357</v>
      </c>
      <c r="Y32" s="124" t="s">
        <v>330</v>
      </c>
      <c r="Z32" s="124" t="s">
        <v>290</v>
      </c>
      <c r="AA32" s="150" t="s">
        <v>241</v>
      </c>
      <c r="AB32" s="124" t="s">
        <v>264</v>
      </c>
      <c r="AC32" s="124"/>
    </row>
    <row r="33" spans="1:29" ht="21" customHeight="1">
      <c r="A33" s="129">
        <v>12</v>
      </c>
      <c r="B33" s="128" t="s">
        <v>311</v>
      </c>
      <c r="C33" s="128" t="s">
        <v>325</v>
      </c>
      <c r="D33" s="128" t="s">
        <v>370</v>
      </c>
      <c r="E33" s="128"/>
      <c r="F33" s="128"/>
      <c r="G33" s="128">
        <v>3</v>
      </c>
      <c r="H33" s="128"/>
      <c r="I33" s="128"/>
      <c r="J33" s="149"/>
      <c r="K33" s="147" t="s">
        <v>324</v>
      </c>
      <c r="L33" s="148" t="s">
        <v>269</v>
      </c>
      <c r="M33" s="148" t="s">
        <v>241</v>
      </c>
      <c r="N33" s="148" t="s">
        <v>369</v>
      </c>
      <c r="O33" s="148" t="s">
        <v>368</v>
      </c>
      <c r="P33" s="122" t="s">
        <v>338</v>
      </c>
      <c r="Q33" s="148" t="s">
        <v>269</v>
      </c>
      <c r="R33" s="148" t="s">
        <v>368</v>
      </c>
      <c r="S33" s="148"/>
      <c r="T33" s="120"/>
      <c r="U33" s="147" t="s">
        <v>318</v>
      </c>
      <c r="V33" s="146">
        <v>2</v>
      </c>
      <c r="W33" s="145" t="s">
        <v>241</v>
      </c>
      <c r="X33" s="122" t="s">
        <v>367</v>
      </c>
      <c r="Y33" s="122" t="s">
        <v>261</v>
      </c>
      <c r="Z33" s="122" t="s">
        <v>366</v>
      </c>
      <c r="AA33" s="146" t="s">
        <v>241</v>
      </c>
      <c r="AB33" s="122" t="s">
        <v>358</v>
      </c>
      <c r="AC33" s="122"/>
    </row>
    <row r="34" spans="1:29" ht="21" customHeight="1" thickBot="1">
      <c r="A34" s="125">
        <v>13</v>
      </c>
      <c r="B34" s="124"/>
      <c r="C34" s="124"/>
      <c r="D34" s="124"/>
      <c r="E34" s="124"/>
      <c r="F34" s="124"/>
      <c r="G34" s="124" t="s">
        <v>317</v>
      </c>
      <c r="H34" s="124"/>
      <c r="I34" s="127"/>
      <c r="J34" s="149"/>
      <c r="K34" s="151" t="s">
        <v>315</v>
      </c>
      <c r="L34" s="142" t="s">
        <v>305</v>
      </c>
      <c r="M34" s="142" t="s">
        <v>303</v>
      </c>
      <c r="N34" s="142" t="s">
        <v>311</v>
      </c>
      <c r="O34" s="142" t="s">
        <v>325</v>
      </c>
      <c r="P34" s="124" t="s">
        <v>334</v>
      </c>
      <c r="Q34" s="142" t="s">
        <v>305</v>
      </c>
      <c r="R34" s="142" t="s">
        <v>325</v>
      </c>
      <c r="S34" s="142"/>
      <c r="T34" s="120"/>
      <c r="U34" s="151" t="s">
        <v>308</v>
      </c>
      <c r="V34" s="139" t="s">
        <v>310</v>
      </c>
      <c r="W34" s="139" t="s">
        <v>303</v>
      </c>
      <c r="X34" s="139" t="s">
        <v>243</v>
      </c>
      <c r="Y34" s="139" t="s">
        <v>312</v>
      </c>
      <c r="Z34" s="139" t="s">
        <v>355</v>
      </c>
      <c r="AA34" s="139" t="s">
        <v>303</v>
      </c>
      <c r="AB34" s="139" t="s">
        <v>354</v>
      </c>
      <c r="AC34" s="139"/>
    </row>
    <row r="35" spans="1:29" ht="21" customHeight="1" thickBot="1">
      <c r="A35" s="126">
        <v>14</v>
      </c>
      <c r="B35" s="122"/>
      <c r="C35" s="122"/>
      <c r="D35" s="122"/>
      <c r="E35" s="122"/>
      <c r="F35" s="122"/>
      <c r="G35" s="122" t="s">
        <v>258</v>
      </c>
      <c r="H35" s="122"/>
      <c r="I35" s="122"/>
      <c r="J35" s="149"/>
      <c r="K35" s="154" t="s">
        <v>316</v>
      </c>
      <c r="L35" s="156" t="s">
        <v>278</v>
      </c>
      <c r="M35" s="156" t="s">
        <v>277</v>
      </c>
      <c r="N35" s="156" t="s">
        <v>276</v>
      </c>
      <c r="O35" s="156" t="s">
        <v>275</v>
      </c>
      <c r="P35" s="156" t="s">
        <v>274</v>
      </c>
      <c r="Q35" s="156" t="s">
        <v>273</v>
      </c>
      <c r="R35" s="156" t="s">
        <v>272</v>
      </c>
      <c r="S35" s="156" t="s">
        <v>271</v>
      </c>
      <c r="T35" s="155"/>
      <c r="U35" s="154" t="s">
        <v>316</v>
      </c>
      <c r="V35" s="153" t="s">
        <v>278</v>
      </c>
      <c r="W35" s="153" t="s">
        <v>277</v>
      </c>
      <c r="X35" s="157" t="s">
        <v>276</v>
      </c>
      <c r="Y35" s="157" t="s">
        <v>275</v>
      </c>
      <c r="Z35" s="157" t="s">
        <v>274</v>
      </c>
      <c r="AA35" s="157" t="s">
        <v>273</v>
      </c>
      <c r="AB35" s="157" t="s">
        <v>272</v>
      </c>
      <c r="AC35" s="157" t="s">
        <v>271</v>
      </c>
    </row>
    <row r="36" spans="1:29" ht="21" customHeight="1">
      <c r="A36" s="125">
        <v>15</v>
      </c>
      <c r="B36" s="124"/>
      <c r="C36" s="124"/>
      <c r="D36" s="124"/>
      <c r="E36" s="124"/>
      <c r="F36" s="124"/>
      <c r="G36" s="124" t="s">
        <v>252</v>
      </c>
      <c r="H36" s="124"/>
      <c r="I36" s="124"/>
      <c r="J36" s="149"/>
      <c r="K36" s="147" t="s">
        <v>308</v>
      </c>
      <c r="L36" s="148" t="s">
        <v>270</v>
      </c>
      <c r="M36" s="148" t="s">
        <v>270</v>
      </c>
      <c r="N36" s="122" t="s">
        <v>241</v>
      </c>
      <c r="O36" s="122" t="s">
        <v>241</v>
      </c>
      <c r="P36" s="122" t="s">
        <v>241</v>
      </c>
      <c r="Q36" s="148" t="s">
        <v>241</v>
      </c>
      <c r="R36" s="148" t="s">
        <v>241</v>
      </c>
      <c r="S36" s="122" t="s">
        <v>241</v>
      </c>
      <c r="T36" s="120"/>
      <c r="U36" s="147" t="s">
        <v>315</v>
      </c>
      <c r="V36" s="152" t="s">
        <v>262</v>
      </c>
      <c r="W36" s="152" t="s">
        <v>262</v>
      </c>
      <c r="X36" s="152" t="s">
        <v>241</v>
      </c>
      <c r="Y36" s="152" t="s">
        <v>241</v>
      </c>
      <c r="Z36" s="152" t="s">
        <v>241</v>
      </c>
      <c r="AA36" s="152" t="s">
        <v>241</v>
      </c>
      <c r="AB36" s="152" t="s">
        <v>241</v>
      </c>
      <c r="AC36" s="152" t="s">
        <v>241</v>
      </c>
    </row>
    <row r="37" spans="1:29" ht="21" customHeight="1" thickBot="1">
      <c r="A37" s="126">
        <v>16</v>
      </c>
      <c r="B37" s="122"/>
      <c r="C37" s="122"/>
      <c r="D37" s="122"/>
      <c r="E37" s="122"/>
      <c r="F37" s="122"/>
      <c r="G37" s="122" t="s">
        <v>365</v>
      </c>
      <c r="H37" s="122"/>
      <c r="I37" s="122"/>
      <c r="J37" s="149"/>
      <c r="K37" s="151" t="s">
        <v>318</v>
      </c>
      <c r="L37" s="142" t="s">
        <v>270</v>
      </c>
      <c r="M37" s="142" t="s">
        <v>270</v>
      </c>
      <c r="N37" s="124" t="s">
        <v>241</v>
      </c>
      <c r="O37" s="124" t="s">
        <v>241</v>
      </c>
      <c r="P37" s="124" t="s">
        <v>269</v>
      </c>
      <c r="Q37" s="142" t="s">
        <v>241</v>
      </c>
      <c r="R37" s="142" t="s">
        <v>241</v>
      </c>
      <c r="S37" s="124" t="s">
        <v>241</v>
      </c>
      <c r="T37" s="120"/>
      <c r="U37" s="151" t="s">
        <v>324</v>
      </c>
      <c r="V37" s="150" t="s">
        <v>262</v>
      </c>
      <c r="W37" s="150" t="s">
        <v>262</v>
      </c>
      <c r="X37" s="150" t="s">
        <v>241</v>
      </c>
      <c r="Y37" s="150" t="s">
        <v>241</v>
      </c>
      <c r="Z37" s="150" t="s">
        <v>241</v>
      </c>
      <c r="AA37" s="150" t="s">
        <v>241</v>
      </c>
      <c r="AB37" s="150" t="s">
        <v>241</v>
      </c>
      <c r="AC37" s="150" t="s">
        <v>241</v>
      </c>
    </row>
    <row r="38" spans="1:29" ht="21" customHeight="1" thickBot="1">
      <c r="A38" s="144" t="s">
        <v>364</v>
      </c>
      <c r="B38" s="135" t="s">
        <v>278</v>
      </c>
      <c r="C38" s="135" t="s">
        <v>277</v>
      </c>
      <c r="D38" s="135" t="s">
        <v>276</v>
      </c>
      <c r="E38" s="135" t="s">
        <v>275</v>
      </c>
      <c r="F38" s="135" t="s">
        <v>274</v>
      </c>
      <c r="G38" s="135" t="s">
        <v>273</v>
      </c>
      <c r="H38" s="135" t="s">
        <v>272</v>
      </c>
      <c r="I38" s="135" t="s">
        <v>271</v>
      </c>
      <c r="J38" s="149"/>
      <c r="K38" s="147" t="s">
        <v>326</v>
      </c>
      <c r="L38" s="148" t="s">
        <v>270</v>
      </c>
      <c r="M38" s="148" t="s">
        <v>270</v>
      </c>
      <c r="N38" s="122" t="s">
        <v>241</v>
      </c>
      <c r="O38" s="122" t="s">
        <v>241</v>
      </c>
      <c r="P38" s="122" t="s">
        <v>269</v>
      </c>
      <c r="Q38" s="148" t="s">
        <v>241</v>
      </c>
      <c r="R38" s="148" t="s">
        <v>241</v>
      </c>
      <c r="S38" s="122" t="s">
        <v>269</v>
      </c>
      <c r="T38" s="120"/>
      <c r="U38" s="147" t="s">
        <v>327</v>
      </c>
      <c r="V38" s="146" t="s">
        <v>262</v>
      </c>
      <c r="W38" s="146" t="s">
        <v>262</v>
      </c>
      <c r="X38" s="146" t="s">
        <v>241</v>
      </c>
      <c r="Y38" s="146" t="s">
        <v>241</v>
      </c>
      <c r="Z38" s="146" t="s">
        <v>241</v>
      </c>
      <c r="AA38" s="146" t="s">
        <v>241</v>
      </c>
      <c r="AB38" s="146" t="s">
        <v>241</v>
      </c>
      <c r="AC38" s="146" t="s">
        <v>241</v>
      </c>
    </row>
    <row r="39" spans="1:29" ht="21" customHeight="1">
      <c r="A39" s="129">
        <v>0</v>
      </c>
      <c r="B39" s="128" t="s">
        <v>363</v>
      </c>
      <c r="C39" s="128" t="s">
        <v>241</v>
      </c>
      <c r="D39" s="128" t="s">
        <v>241</v>
      </c>
      <c r="E39" s="128" t="s">
        <v>241</v>
      </c>
      <c r="F39" s="128" t="s">
        <v>362</v>
      </c>
      <c r="G39" s="128" t="s">
        <v>241</v>
      </c>
      <c r="H39" s="128" t="s">
        <v>241</v>
      </c>
      <c r="I39" s="128"/>
      <c r="J39" s="149"/>
      <c r="K39" s="151" t="s">
        <v>329</v>
      </c>
      <c r="L39" s="142" t="s">
        <v>270</v>
      </c>
      <c r="M39" s="142" t="s">
        <v>270</v>
      </c>
      <c r="N39" s="124" t="s">
        <v>241</v>
      </c>
      <c r="O39" s="124" t="s">
        <v>241</v>
      </c>
      <c r="P39" s="124" t="s">
        <v>269</v>
      </c>
      <c r="Q39" s="142" t="s">
        <v>241</v>
      </c>
      <c r="R39" s="142" t="s">
        <v>241</v>
      </c>
      <c r="S39" s="124" t="s">
        <v>269</v>
      </c>
      <c r="T39" s="120"/>
      <c r="U39" s="151" t="s">
        <v>331</v>
      </c>
      <c r="V39" s="150" t="s">
        <v>262</v>
      </c>
      <c r="W39" s="150" t="s">
        <v>262</v>
      </c>
      <c r="X39" s="150" t="s">
        <v>241</v>
      </c>
      <c r="Y39" s="150" t="s">
        <v>241</v>
      </c>
      <c r="Z39" s="150" t="s">
        <v>241</v>
      </c>
      <c r="AA39" s="150" t="s">
        <v>241</v>
      </c>
      <c r="AB39" s="150" t="s">
        <v>241</v>
      </c>
      <c r="AC39" s="150" t="s">
        <v>241</v>
      </c>
    </row>
    <row r="40" spans="1:29" ht="21" customHeight="1">
      <c r="A40" s="131">
        <v>1</v>
      </c>
      <c r="B40" s="133" t="s">
        <v>241</v>
      </c>
      <c r="C40" s="133" t="s">
        <v>241</v>
      </c>
      <c r="D40" s="130" t="s">
        <v>241</v>
      </c>
      <c r="E40" s="130" t="s">
        <v>241</v>
      </c>
      <c r="F40" s="130" t="s">
        <v>268</v>
      </c>
      <c r="G40" s="130" t="s">
        <v>241</v>
      </c>
      <c r="H40" s="130" t="s">
        <v>241</v>
      </c>
      <c r="I40" s="130"/>
      <c r="J40" s="149"/>
      <c r="K40" s="147" t="s">
        <v>332</v>
      </c>
      <c r="L40" s="148" t="s">
        <v>270</v>
      </c>
      <c r="M40" s="148" t="s">
        <v>270</v>
      </c>
      <c r="N40" s="122" t="s">
        <v>241</v>
      </c>
      <c r="O40" s="122" t="s">
        <v>241</v>
      </c>
      <c r="P40" s="122" t="s">
        <v>268</v>
      </c>
      <c r="Q40" s="148" t="s">
        <v>241</v>
      </c>
      <c r="R40" s="148" t="s">
        <v>241</v>
      </c>
      <c r="S40" s="122" t="s">
        <v>269</v>
      </c>
      <c r="T40" s="120"/>
      <c r="U40" s="147" t="s">
        <v>333</v>
      </c>
      <c r="V40" s="146" t="s">
        <v>262</v>
      </c>
      <c r="W40" s="146" t="s">
        <v>262</v>
      </c>
      <c r="X40" s="146" t="s">
        <v>241</v>
      </c>
      <c r="Y40" s="146" t="s">
        <v>241</v>
      </c>
      <c r="Z40" s="146" t="s">
        <v>241</v>
      </c>
      <c r="AA40" s="146" t="s">
        <v>241</v>
      </c>
      <c r="AB40" s="146" t="s">
        <v>241</v>
      </c>
      <c r="AC40" s="146" t="s">
        <v>241</v>
      </c>
    </row>
    <row r="41" spans="1:29" ht="21" customHeight="1">
      <c r="A41" s="129">
        <v>2</v>
      </c>
      <c r="B41" s="132" t="s">
        <v>241</v>
      </c>
      <c r="C41" s="132" t="s">
        <v>241</v>
      </c>
      <c r="D41" s="128" t="s">
        <v>241</v>
      </c>
      <c r="E41" s="128" t="s">
        <v>241</v>
      </c>
      <c r="F41" s="128" t="s">
        <v>299</v>
      </c>
      <c r="G41" s="128" t="s">
        <v>241</v>
      </c>
      <c r="H41" s="128" t="s">
        <v>241</v>
      </c>
      <c r="I41" s="128"/>
      <c r="J41" s="149"/>
      <c r="K41" s="151" t="s">
        <v>333</v>
      </c>
      <c r="L41" s="142" t="s">
        <v>270</v>
      </c>
      <c r="M41" s="142" t="s">
        <v>270</v>
      </c>
      <c r="N41" s="142" t="s">
        <v>320</v>
      </c>
      <c r="O41" s="142" t="s">
        <v>241</v>
      </c>
      <c r="P41" s="124" t="s">
        <v>268</v>
      </c>
      <c r="Q41" s="142" t="s">
        <v>241</v>
      </c>
      <c r="R41" s="142" t="s">
        <v>241</v>
      </c>
      <c r="S41" s="142" t="s">
        <v>269</v>
      </c>
      <c r="T41" s="120"/>
      <c r="U41" s="151" t="s">
        <v>332</v>
      </c>
      <c r="V41" s="150" t="s">
        <v>262</v>
      </c>
      <c r="W41" s="150" t="s">
        <v>262</v>
      </c>
      <c r="X41" s="124" t="s">
        <v>269</v>
      </c>
      <c r="Y41" s="150" t="s">
        <v>241</v>
      </c>
      <c r="Z41" s="124" t="s">
        <v>269</v>
      </c>
      <c r="AA41" s="150" t="s">
        <v>241</v>
      </c>
      <c r="AB41" s="150" t="s">
        <v>241</v>
      </c>
      <c r="AC41" s="150" t="s">
        <v>241</v>
      </c>
    </row>
    <row r="42" spans="1:29" ht="21" customHeight="1">
      <c r="A42" s="131">
        <v>3</v>
      </c>
      <c r="B42" s="130" t="s">
        <v>241</v>
      </c>
      <c r="C42" s="130" t="s">
        <v>241</v>
      </c>
      <c r="D42" s="130" t="s">
        <v>269</v>
      </c>
      <c r="E42" s="130" t="s">
        <v>241</v>
      </c>
      <c r="F42" s="130">
        <v>4</v>
      </c>
      <c r="G42" s="130" t="s">
        <v>241</v>
      </c>
      <c r="H42" s="130" t="s">
        <v>241</v>
      </c>
      <c r="I42" s="130"/>
      <c r="J42" s="149"/>
      <c r="K42" s="147" t="s">
        <v>331</v>
      </c>
      <c r="L42" s="148" t="s">
        <v>270</v>
      </c>
      <c r="M42" s="148" t="s">
        <v>270</v>
      </c>
      <c r="N42" s="148" t="s">
        <v>299</v>
      </c>
      <c r="O42" s="148" t="s">
        <v>269</v>
      </c>
      <c r="P42" s="122" t="s">
        <v>264</v>
      </c>
      <c r="Q42" s="148" t="s">
        <v>241</v>
      </c>
      <c r="R42" s="148" t="s">
        <v>241</v>
      </c>
      <c r="S42" s="148" t="s">
        <v>287</v>
      </c>
      <c r="T42" s="120"/>
      <c r="U42" s="147" t="s">
        <v>329</v>
      </c>
      <c r="V42" s="146" t="s">
        <v>256</v>
      </c>
      <c r="W42" s="146" t="s">
        <v>262</v>
      </c>
      <c r="X42" s="122" t="s">
        <v>287</v>
      </c>
      <c r="Y42" s="122" t="s">
        <v>269</v>
      </c>
      <c r="Z42" s="122" t="s">
        <v>287</v>
      </c>
      <c r="AA42" s="146" t="s">
        <v>241</v>
      </c>
      <c r="AB42" s="146" t="s">
        <v>241</v>
      </c>
      <c r="AC42" s="122" t="s">
        <v>269</v>
      </c>
    </row>
    <row r="43" spans="1:29" ht="21" customHeight="1">
      <c r="A43" s="129">
        <v>4</v>
      </c>
      <c r="B43" s="128" t="s">
        <v>241</v>
      </c>
      <c r="C43" s="128" t="s">
        <v>241</v>
      </c>
      <c r="D43" s="128" t="s">
        <v>268</v>
      </c>
      <c r="E43" s="128" t="s">
        <v>241</v>
      </c>
      <c r="F43" s="128" t="s">
        <v>361</v>
      </c>
      <c r="G43" s="128" t="s">
        <v>241</v>
      </c>
      <c r="H43" s="128" t="s">
        <v>269</v>
      </c>
      <c r="I43" s="128"/>
      <c r="J43" s="149"/>
      <c r="K43" s="151" t="s">
        <v>327</v>
      </c>
      <c r="L43" s="142" t="s">
        <v>270</v>
      </c>
      <c r="M43" s="142" t="s">
        <v>270</v>
      </c>
      <c r="N43" s="142" t="s">
        <v>317</v>
      </c>
      <c r="O43" s="142" t="s">
        <v>268</v>
      </c>
      <c r="P43" s="124" t="s">
        <v>258</v>
      </c>
      <c r="Q43" s="142" t="s">
        <v>241</v>
      </c>
      <c r="R43" s="142" t="s">
        <v>269</v>
      </c>
      <c r="S43" s="142" t="s">
        <v>322</v>
      </c>
      <c r="T43" s="120"/>
      <c r="U43" s="151" t="s">
        <v>326</v>
      </c>
      <c r="V43" s="150" t="s">
        <v>256</v>
      </c>
      <c r="W43" s="150" t="s">
        <v>262</v>
      </c>
      <c r="X43" s="124" t="s">
        <v>317</v>
      </c>
      <c r="Y43" s="124" t="s">
        <v>269</v>
      </c>
      <c r="Z43" s="124" t="s">
        <v>317</v>
      </c>
      <c r="AA43" s="150" t="s">
        <v>241</v>
      </c>
      <c r="AB43" s="150" t="s">
        <v>241</v>
      </c>
      <c r="AC43" s="124" t="s">
        <v>330</v>
      </c>
    </row>
    <row r="44" spans="1:29" ht="21" customHeight="1">
      <c r="A44" s="125">
        <v>5</v>
      </c>
      <c r="B44" s="124" t="s">
        <v>241</v>
      </c>
      <c r="C44" s="124" t="s">
        <v>241</v>
      </c>
      <c r="D44" s="124" t="s">
        <v>299</v>
      </c>
      <c r="E44" s="124" t="s">
        <v>320</v>
      </c>
      <c r="F44" s="124" t="s">
        <v>360</v>
      </c>
      <c r="G44" s="124" t="s">
        <v>241</v>
      </c>
      <c r="H44" s="124" t="s">
        <v>269</v>
      </c>
      <c r="I44" s="124"/>
      <c r="J44" s="149"/>
      <c r="K44" s="147" t="s">
        <v>324</v>
      </c>
      <c r="L44" s="148" t="s">
        <v>323</v>
      </c>
      <c r="M44" s="148" t="s">
        <v>270</v>
      </c>
      <c r="N44" s="148" t="s">
        <v>358</v>
      </c>
      <c r="O44" s="148" t="s">
        <v>266</v>
      </c>
      <c r="P44" s="122" t="s">
        <v>359</v>
      </c>
      <c r="Q44" s="148" t="s">
        <v>269</v>
      </c>
      <c r="R44" s="148" t="s">
        <v>287</v>
      </c>
      <c r="S44" s="148" t="s">
        <v>359</v>
      </c>
      <c r="T44" s="120"/>
      <c r="U44" s="147" t="s">
        <v>318</v>
      </c>
      <c r="V44" s="146" t="s">
        <v>263</v>
      </c>
      <c r="W44" s="145" t="s">
        <v>262</v>
      </c>
      <c r="X44" s="122" t="s">
        <v>352</v>
      </c>
      <c r="Y44" s="122" t="s">
        <v>268</v>
      </c>
      <c r="Z44" s="122" t="s">
        <v>358</v>
      </c>
      <c r="AA44" s="146" t="s">
        <v>241</v>
      </c>
      <c r="AB44" s="122" t="s">
        <v>269</v>
      </c>
      <c r="AC44" s="122" t="s">
        <v>357</v>
      </c>
    </row>
    <row r="45" spans="1:29" ht="21" customHeight="1" thickBot="1">
      <c r="A45" s="126">
        <v>6</v>
      </c>
      <c r="B45" s="122" t="s">
        <v>241</v>
      </c>
      <c r="C45" s="122" t="s">
        <v>241</v>
      </c>
      <c r="D45" s="122" t="s">
        <v>317</v>
      </c>
      <c r="E45" s="122">
        <v>3</v>
      </c>
      <c r="F45" s="122" t="s">
        <v>356</v>
      </c>
      <c r="G45" s="122" t="s">
        <v>241</v>
      </c>
      <c r="H45" s="122">
        <v>2</v>
      </c>
      <c r="I45" s="122"/>
      <c r="J45" s="149"/>
      <c r="K45" s="151" t="s">
        <v>315</v>
      </c>
      <c r="L45" s="142" t="s">
        <v>314</v>
      </c>
      <c r="M45" s="142" t="s">
        <v>306</v>
      </c>
      <c r="N45" s="142" t="s">
        <v>354</v>
      </c>
      <c r="O45" s="142" t="s">
        <v>312</v>
      </c>
      <c r="P45" s="124" t="s">
        <v>355</v>
      </c>
      <c r="Q45" s="142" t="s">
        <v>305</v>
      </c>
      <c r="R45" s="142" t="s">
        <v>302</v>
      </c>
      <c r="S45" s="142" t="s">
        <v>355</v>
      </c>
      <c r="T45" s="120"/>
      <c r="U45" s="151" t="s">
        <v>308</v>
      </c>
      <c r="V45" s="139" t="s">
        <v>307</v>
      </c>
      <c r="W45" s="139" t="s">
        <v>306</v>
      </c>
      <c r="X45" s="138" t="s">
        <v>312</v>
      </c>
      <c r="Y45" s="138" t="s">
        <v>310</v>
      </c>
      <c r="Z45" s="138" t="s">
        <v>354</v>
      </c>
      <c r="AA45" s="139" t="s">
        <v>303</v>
      </c>
      <c r="AB45" s="138" t="s">
        <v>305</v>
      </c>
      <c r="AC45" s="138" t="s">
        <v>353</v>
      </c>
    </row>
    <row r="46" spans="1:29" ht="21" customHeight="1" thickBot="1">
      <c r="A46" s="125">
        <v>7</v>
      </c>
      <c r="B46" s="124" t="s">
        <v>241</v>
      </c>
      <c r="C46" s="124" t="s">
        <v>241</v>
      </c>
      <c r="D46" s="124" t="s">
        <v>352</v>
      </c>
      <c r="E46" s="124" t="s">
        <v>317</v>
      </c>
      <c r="F46" s="124" t="s">
        <v>351</v>
      </c>
      <c r="G46" s="124" t="s">
        <v>241</v>
      </c>
      <c r="H46" s="124">
        <v>3</v>
      </c>
      <c r="I46" s="124"/>
      <c r="J46" s="149"/>
      <c r="K46" s="154" t="s">
        <v>279</v>
      </c>
      <c r="L46" s="156" t="s">
        <v>278</v>
      </c>
      <c r="M46" s="156" t="s">
        <v>277</v>
      </c>
      <c r="N46" s="153" t="s">
        <v>276</v>
      </c>
      <c r="O46" s="153" t="s">
        <v>275</v>
      </c>
      <c r="P46" s="153" t="s">
        <v>274</v>
      </c>
      <c r="Q46" s="153" t="s">
        <v>273</v>
      </c>
      <c r="R46" s="153" t="s">
        <v>272</v>
      </c>
      <c r="S46" s="153" t="s">
        <v>271</v>
      </c>
      <c r="T46" s="155"/>
      <c r="U46" s="154" t="s">
        <v>279</v>
      </c>
      <c r="V46" s="153" t="s">
        <v>278</v>
      </c>
      <c r="W46" s="153" t="s">
        <v>277</v>
      </c>
      <c r="X46" s="153" t="s">
        <v>276</v>
      </c>
      <c r="Y46" s="153" t="s">
        <v>275</v>
      </c>
      <c r="Z46" s="153" t="s">
        <v>274</v>
      </c>
      <c r="AA46" s="153" t="s">
        <v>273</v>
      </c>
      <c r="AB46" s="153" t="s">
        <v>272</v>
      </c>
      <c r="AC46" s="153" t="s">
        <v>271</v>
      </c>
    </row>
    <row r="47" spans="1:29" ht="21" customHeight="1">
      <c r="A47" s="126">
        <v>8</v>
      </c>
      <c r="B47" s="122">
        <v>1</v>
      </c>
      <c r="C47" s="122" t="s">
        <v>241</v>
      </c>
      <c r="D47" s="122" t="s">
        <v>255</v>
      </c>
      <c r="E47" s="122" t="s">
        <v>350</v>
      </c>
      <c r="F47" s="122" t="s">
        <v>349</v>
      </c>
      <c r="G47" s="122" t="s">
        <v>241</v>
      </c>
      <c r="H47" s="122" t="s">
        <v>297</v>
      </c>
      <c r="I47" s="122"/>
      <c r="J47" s="149"/>
      <c r="K47" s="147" t="s">
        <v>308</v>
      </c>
      <c r="L47" s="148" t="s">
        <v>270</v>
      </c>
      <c r="M47" s="148" t="s">
        <v>270</v>
      </c>
      <c r="N47" s="122" t="s">
        <v>241</v>
      </c>
      <c r="O47" s="148" t="s">
        <v>241</v>
      </c>
      <c r="P47" s="148" t="s">
        <v>241</v>
      </c>
      <c r="Q47" s="148" t="s">
        <v>241</v>
      </c>
      <c r="R47" s="148" t="s">
        <v>241</v>
      </c>
      <c r="S47" s="148" t="s">
        <v>241</v>
      </c>
      <c r="T47" s="120"/>
      <c r="U47" s="147" t="s">
        <v>315</v>
      </c>
      <c r="V47" s="152" t="s">
        <v>262</v>
      </c>
      <c r="W47" s="152" t="s">
        <v>262</v>
      </c>
      <c r="X47" s="128" t="s">
        <v>241</v>
      </c>
      <c r="Y47" s="128" t="s">
        <v>241</v>
      </c>
      <c r="Z47" s="128" t="s">
        <v>241</v>
      </c>
      <c r="AA47" s="128" t="s">
        <v>241</v>
      </c>
      <c r="AB47" s="128" t="s">
        <v>241</v>
      </c>
      <c r="AC47" s="128" t="s">
        <v>241</v>
      </c>
    </row>
    <row r="48" spans="1:29" ht="21" customHeight="1">
      <c r="A48" s="131">
        <v>9</v>
      </c>
      <c r="B48" s="130">
        <v>2</v>
      </c>
      <c r="C48" s="130" t="s">
        <v>241</v>
      </c>
      <c r="D48" s="130" t="s">
        <v>348</v>
      </c>
      <c r="E48" s="130" t="s">
        <v>347</v>
      </c>
      <c r="F48" s="130" t="s">
        <v>346</v>
      </c>
      <c r="G48" s="130" t="s">
        <v>241</v>
      </c>
      <c r="H48" s="130" t="s">
        <v>345</v>
      </c>
      <c r="I48" s="130"/>
      <c r="J48" s="149"/>
      <c r="K48" s="151" t="s">
        <v>318</v>
      </c>
      <c r="L48" s="142" t="s">
        <v>270</v>
      </c>
      <c r="M48" s="142" t="s">
        <v>270</v>
      </c>
      <c r="N48" s="124" t="s">
        <v>241</v>
      </c>
      <c r="O48" s="142" t="s">
        <v>241</v>
      </c>
      <c r="P48" s="142" t="s">
        <v>241</v>
      </c>
      <c r="Q48" s="142" t="s">
        <v>241</v>
      </c>
      <c r="R48" s="142" t="s">
        <v>241</v>
      </c>
      <c r="S48" s="142" t="s">
        <v>241</v>
      </c>
      <c r="T48" s="120"/>
      <c r="U48" s="151" t="s">
        <v>324</v>
      </c>
      <c r="V48" s="150" t="s">
        <v>262</v>
      </c>
      <c r="W48" s="150" t="s">
        <v>262</v>
      </c>
      <c r="X48" s="124" t="s">
        <v>241</v>
      </c>
      <c r="Y48" s="124" t="s">
        <v>241</v>
      </c>
      <c r="Z48" s="124" t="s">
        <v>241</v>
      </c>
      <c r="AA48" s="124" t="s">
        <v>241</v>
      </c>
      <c r="AB48" s="124" t="s">
        <v>241</v>
      </c>
      <c r="AC48" s="124" t="s">
        <v>241</v>
      </c>
    </row>
    <row r="49" spans="1:29" ht="21" customHeight="1">
      <c r="A49" s="129">
        <v>10</v>
      </c>
      <c r="B49" s="128">
        <v>3</v>
      </c>
      <c r="C49" s="128" t="s">
        <v>269</v>
      </c>
      <c r="D49" s="128" t="s">
        <v>344</v>
      </c>
      <c r="E49" s="128" t="s">
        <v>343</v>
      </c>
      <c r="F49" s="128" t="s">
        <v>342</v>
      </c>
      <c r="G49" s="128" t="s">
        <v>241</v>
      </c>
      <c r="H49" s="128" t="s">
        <v>341</v>
      </c>
      <c r="I49" s="128"/>
      <c r="J49" s="149"/>
      <c r="K49" s="147" t="s">
        <v>326</v>
      </c>
      <c r="L49" s="148" t="s">
        <v>270</v>
      </c>
      <c r="M49" s="148" t="s">
        <v>270</v>
      </c>
      <c r="N49" s="122" t="s">
        <v>241</v>
      </c>
      <c r="O49" s="148" t="s">
        <v>241</v>
      </c>
      <c r="P49" s="148" t="s">
        <v>241</v>
      </c>
      <c r="Q49" s="148" t="s">
        <v>241</v>
      </c>
      <c r="R49" s="148" t="s">
        <v>241</v>
      </c>
      <c r="S49" s="148" t="s">
        <v>241</v>
      </c>
      <c r="T49" s="120"/>
      <c r="U49" s="147" t="s">
        <v>327</v>
      </c>
      <c r="V49" s="146" t="s">
        <v>262</v>
      </c>
      <c r="W49" s="146" t="s">
        <v>262</v>
      </c>
      <c r="X49" s="122" t="s">
        <v>241</v>
      </c>
      <c r="Y49" s="122" t="s">
        <v>241</v>
      </c>
      <c r="Z49" s="122" t="s">
        <v>241</v>
      </c>
      <c r="AA49" s="122" t="s">
        <v>241</v>
      </c>
      <c r="AB49" s="122" t="s">
        <v>241</v>
      </c>
      <c r="AC49" s="122" t="s">
        <v>241</v>
      </c>
    </row>
    <row r="50" spans="1:29" ht="21" customHeight="1">
      <c r="A50" s="131">
        <v>11</v>
      </c>
      <c r="B50" s="130" t="s">
        <v>340</v>
      </c>
      <c r="C50" s="130" t="s">
        <v>330</v>
      </c>
      <c r="D50" s="130" t="s">
        <v>339</v>
      </c>
      <c r="E50" s="130"/>
      <c r="F50" s="130"/>
      <c r="G50" s="130" t="s">
        <v>241</v>
      </c>
      <c r="H50" s="130" t="s">
        <v>338</v>
      </c>
      <c r="I50" s="130"/>
      <c r="J50" s="149"/>
      <c r="K50" s="151" t="s">
        <v>329</v>
      </c>
      <c r="L50" s="142" t="s">
        <v>270</v>
      </c>
      <c r="M50" s="142" t="s">
        <v>270</v>
      </c>
      <c r="N50" s="124" t="s">
        <v>241</v>
      </c>
      <c r="O50" s="142" t="s">
        <v>241</v>
      </c>
      <c r="P50" s="142" t="s">
        <v>241</v>
      </c>
      <c r="Q50" s="142" t="s">
        <v>241</v>
      </c>
      <c r="R50" s="142" t="s">
        <v>241</v>
      </c>
      <c r="S50" s="124" t="s">
        <v>269</v>
      </c>
      <c r="T50" s="120"/>
      <c r="U50" s="151" t="s">
        <v>331</v>
      </c>
      <c r="V50" s="150" t="s">
        <v>262</v>
      </c>
      <c r="W50" s="150" t="s">
        <v>262</v>
      </c>
      <c r="X50" s="124" t="s">
        <v>241</v>
      </c>
      <c r="Y50" s="124" t="s">
        <v>241</v>
      </c>
      <c r="Z50" s="124" t="s">
        <v>241</v>
      </c>
      <c r="AA50" s="124" t="s">
        <v>241</v>
      </c>
      <c r="AB50" s="124" t="s">
        <v>241</v>
      </c>
      <c r="AC50" s="124" t="s">
        <v>241</v>
      </c>
    </row>
    <row r="51" spans="1:29" ht="21" customHeight="1">
      <c r="A51" s="129">
        <v>12</v>
      </c>
      <c r="B51" s="128" t="s">
        <v>337</v>
      </c>
      <c r="C51" s="128" t="s">
        <v>336</v>
      </c>
      <c r="D51" s="128" t="s">
        <v>335</v>
      </c>
      <c r="E51" s="128"/>
      <c r="F51" s="128"/>
      <c r="G51" s="128" t="s">
        <v>241</v>
      </c>
      <c r="H51" s="128" t="s">
        <v>334</v>
      </c>
      <c r="I51" s="128"/>
      <c r="J51" s="149"/>
      <c r="K51" s="147" t="s">
        <v>332</v>
      </c>
      <c r="L51" s="148" t="s">
        <v>270</v>
      </c>
      <c r="M51" s="148" t="s">
        <v>270</v>
      </c>
      <c r="N51" s="122" t="s">
        <v>241</v>
      </c>
      <c r="O51" s="148" t="s">
        <v>241</v>
      </c>
      <c r="P51" s="148" t="s">
        <v>241</v>
      </c>
      <c r="Q51" s="148" t="s">
        <v>241</v>
      </c>
      <c r="R51" s="148" t="s">
        <v>241</v>
      </c>
      <c r="S51" s="122" t="s">
        <v>269</v>
      </c>
      <c r="T51" s="120"/>
      <c r="U51" s="147" t="s">
        <v>333</v>
      </c>
      <c r="V51" s="146" t="s">
        <v>262</v>
      </c>
      <c r="W51" s="146" t="s">
        <v>262</v>
      </c>
      <c r="X51" s="122" t="s">
        <v>241</v>
      </c>
      <c r="Y51" s="122" t="s">
        <v>241</v>
      </c>
      <c r="Z51" s="122" t="s">
        <v>241</v>
      </c>
      <c r="AA51" s="122" t="s">
        <v>241</v>
      </c>
      <c r="AB51" s="122" t="s">
        <v>241</v>
      </c>
      <c r="AC51" s="122" t="s">
        <v>241</v>
      </c>
    </row>
    <row r="52" spans="1:29" ht="21" customHeight="1">
      <c r="A52" s="125">
        <v>13</v>
      </c>
      <c r="B52" s="124"/>
      <c r="C52" s="124"/>
      <c r="D52" s="124"/>
      <c r="E52" s="124"/>
      <c r="F52" s="124"/>
      <c r="G52" s="124" t="s">
        <v>241</v>
      </c>
      <c r="H52" s="124"/>
      <c r="I52" s="127"/>
      <c r="J52" s="149"/>
      <c r="K52" s="151" t="s">
        <v>333</v>
      </c>
      <c r="L52" s="142" t="s">
        <v>270</v>
      </c>
      <c r="M52" s="142" t="s">
        <v>270</v>
      </c>
      <c r="N52" s="142" t="s">
        <v>241</v>
      </c>
      <c r="O52" s="142" t="s">
        <v>241</v>
      </c>
      <c r="P52" s="124" t="s">
        <v>269</v>
      </c>
      <c r="Q52" s="142" t="s">
        <v>241</v>
      </c>
      <c r="R52" s="142" t="s">
        <v>241</v>
      </c>
      <c r="S52" s="142" t="s">
        <v>269</v>
      </c>
      <c r="T52" s="120"/>
      <c r="U52" s="151" t="s">
        <v>332</v>
      </c>
      <c r="V52" s="150" t="s">
        <v>262</v>
      </c>
      <c r="W52" s="150" t="s">
        <v>262</v>
      </c>
      <c r="X52" s="124" t="s">
        <v>269</v>
      </c>
      <c r="Y52" s="124" t="s">
        <v>241</v>
      </c>
      <c r="Z52" s="124" t="s">
        <v>269</v>
      </c>
      <c r="AA52" s="124" t="s">
        <v>241</v>
      </c>
      <c r="AB52" s="124" t="s">
        <v>241</v>
      </c>
      <c r="AC52" s="124" t="s">
        <v>241</v>
      </c>
    </row>
    <row r="53" spans="1:29" ht="21" customHeight="1">
      <c r="A53" s="126">
        <v>14</v>
      </c>
      <c r="B53" s="122"/>
      <c r="C53" s="122"/>
      <c r="D53" s="122"/>
      <c r="E53" s="122"/>
      <c r="F53" s="122"/>
      <c r="G53" s="122" t="s">
        <v>269</v>
      </c>
      <c r="H53" s="122"/>
      <c r="I53" s="122"/>
      <c r="J53" s="149"/>
      <c r="K53" s="147" t="s">
        <v>331</v>
      </c>
      <c r="L53" s="148" t="s">
        <v>270</v>
      </c>
      <c r="M53" s="148" t="s">
        <v>270</v>
      </c>
      <c r="N53" s="148" t="s">
        <v>269</v>
      </c>
      <c r="O53" s="148" t="s">
        <v>241</v>
      </c>
      <c r="P53" s="122" t="s">
        <v>287</v>
      </c>
      <c r="Q53" s="148" t="s">
        <v>241</v>
      </c>
      <c r="R53" s="148" t="s">
        <v>241</v>
      </c>
      <c r="S53" s="148" t="s">
        <v>330</v>
      </c>
      <c r="T53" s="120"/>
      <c r="U53" s="147" t="s">
        <v>329</v>
      </c>
      <c r="V53" s="146" t="s">
        <v>256</v>
      </c>
      <c r="W53" s="146" t="s">
        <v>262</v>
      </c>
      <c r="X53" s="122" t="s">
        <v>268</v>
      </c>
      <c r="Y53" s="122" t="s">
        <v>241</v>
      </c>
      <c r="Z53" s="122" t="s">
        <v>268</v>
      </c>
      <c r="AA53" s="122" t="s">
        <v>241</v>
      </c>
      <c r="AB53" s="122" t="s">
        <v>241</v>
      </c>
      <c r="AC53" s="122" t="s">
        <v>241</v>
      </c>
    </row>
    <row r="54" spans="1:29" ht="21" customHeight="1">
      <c r="A54" s="125">
        <v>15</v>
      </c>
      <c r="B54" s="124"/>
      <c r="C54" s="124"/>
      <c r="D54" s="124"/>
      <c r="E54" s="124"/>
      <c r="F54" s="124"/>
      <c r="G54" s="124" t="s">
        <v>328</v>
      </c>
      <c r="H54" s="124"/>
      <c r="I54" s="124"/>
      <c r="J54" s="149"/>
      <c r="K54" s="151" t="s">
        <v>327</v>
      </c>
      <c r="L54" s="142" t="s">
        <v>270</v>
      </c>
      <c r="M54" s="142" t="s">
        <v>270</v>
      </c>
      <c r="N54" s="142" t="s">
        <v>287</v>
      </c>
      <c r="O54" s="142" t="s">
        <v>320</v>
      </c>
      <c r="P54" s="124" t="s">
        <v>297</v>
      </c>
      <c r="Q54" s="142" t="s">
        <v>241</v>
      </c>
      <c r="R54" s="142" t="s">
        <v>241</v>
      </c>
      <c r="S54" s="142" t="s">
        <v>261</v>
      </c>
      <c r="T54" s="120"/>
      <c r="U54" s="151" t="s">
        <v>326</v>
      </c>
      <c r="V54" s="150" t="s">
        <v>256</v>
      </c>
      <c r="W54" s="150" t="s">
        <v>262</v>
      </c>
      <c r="X54" s="124" t="s">
        <v>299</v>
      </c>
      <c r="Y54" s="124" t="s">
        <v>269</v>
      </c>
      <c r="Z54" s="124" t="s">
        <v>299</v>
      </c>
      <c r="AA54" s="124" t="s">
        <v>241</v>
      </c>
      <c r="AB54" s="124" t="s">
        <v>241</v>
      </c>
      <c r="AC54" s="124" t="s">
        <v>269</v>
      </c>
    </row>
    <row r="55" spans="1:29" ht="21" customHeight="1" thickBot="1">
      <c r="A55" s="126">
        <v>16</v>
      </c>
      <c r="B55" s="122"/>
      <c r="C55" s="122"/>
      <c r="D55" s="122"/>
      <c r="E55" s="122"/>
      <c r="F55" s="122"/>
      <c r="G55" s="122" t="s">
        <v>325</v>
      </c>
      <c r="H55" s="122"/>
      <c r="I55" s="122"/>
      <c r="J55" s="149"/>
      <c r="K55" s="147" t="s">
        <v>324</v>
      </c>
      <c r="L55" s="148" t="s">
        <v>323</v>
      </c>
      <c r="M55" s="148" t="s">
        <v>270</v>
      </c>
      <c r="N55" s="148" t="s">
        <v>322</v>
      </c>
      <c r="O55" s="148" t="s">
        <v>266</v>
      </c>
      <c r="P55" s="122" t="s">
        <v>321</v>
      </c>
      <c r="Q55" s="148" t="s">
        <v>241</v>
      </c>
      <c r="R55" s="148" t="s">
        <v>320</v>
      </c>
      <c r="S55" s="148" t="s">
        <v>319</v>
      </c>
      <c r="T55" s="120"/>
      <c r="U55" s="147" t="s">
        <v>318</v>
      </c>
      <c r="V55" s="146" t="s">
        <v>263</v>
      </c>
      <c r="W55" s="145" t="s">
        <v>262</v>
      </c>
      <c r="X55" s="122" t="s">
        <v>317</v>
      </c>
      <c r="Y55" s="122" t="s">
        <v>269</v>
      </c>
      <c r="Z55" s="122" t="s">
        <v>297</v>
      </c>
      <c r="AA55" s="122" t="s">
        <v>241</v>
      </c>
      <c r="AB55" s="122" t="s">
        <v>241</v>
      </c>
      <c r="AC55" s="122" t="s">
        <v>287</v>
      </c>
    </row>
    <row r="56" spans="1:29" ht="21" customHeight="1" thickBot="1">
      <c r="A56" s="144" t="s">
        <v>316</v>
      </c>
      <c r="B56" s="135" t="s">
        <v>278</v>
      </c>
      <c r="C56" s="135" t="s">
        <v>277</v>
      </c>
      <c r="D56" s="135" t="s">
        <v>276</v>
      </c>
      <c r="E56" s="135" t="s">
        <v>275</v>
      </c>
      <c r="F56" s="135" t="s">
        <v>274</v>
      </c>
      <c r="G56" s="135" t="s">
        <v>273</v>
      </c>
      <c r="H56" s="135" t="s">
        <v>272</v>
      </c>
      <c r="I56" s="135" t="s">
        <v>271</v>
      </c>
      <c r="J56" s="143"/>
      <c r="K56" s="140" t="s">
        <v>315</v>
      </c>
      <c r="L56" s="142" t="s">
        <v>314</v>
      </c>
      <c r="M56" s="142" t="s">
        <v>306</v>
      </c>
      <c r="N56" s="138" t="s">
        <v>313</v>
      </c>
      <c r="O56" s="138" t="s">
        <v>312</v>
      </c>
      <c r="P56" s="141" t="s">
        <v>311</v>
      </c>
      <c r="Q56" s="138" t="s">
        <v>303</v>
      </c>
      <c r="R56" s="138" t="s">
        <v>310</v>
      </c>
      <c r="S56" s="138" t="s">
        <v>309</v>
      </c>
      <c r="T56" s="120"/>
      <c r="U56" s="140" t="s">
        <v>308</v>
      </c>
      <c r="V56" s="139" t="s">
        <v>307</v>
      </c>
      <c r="W56" s="139" t="s">
        <v>306</v>
      </c>
      <c r="X56" s="138" t="s">
        <v>239</v>
      </c>
      <c r="Y56" s="138" t="s">
        <v>305</v>
      </c>
      <c r="Z56" s="138" t="s">
        <v>304</v>
      </c>
      <c r="AA56" s="138" t="s">
        <v>303</v>
      </c>
      <c r="AB56" s="138" t="s">
        <v>303</v>
      </c>
      <c r="AC56" s="138" t="s">
        <v>302</v>
      </c>
    </row>
    <row r="57" spans="1:29" ht="21" customHeight="1">
      <c r="A57" s="129">
        <v>0</v>
      </c>
      <c r="B57" s="128" t="s">
        <v>262</v>
      </c>
      <c r="C57" s="128" t="s">
        <v>262</v>
      </c>
      <c r="D57" s="128" t="s">
        <v>241</v>
      </c>
      <c r="E57" s="128" t="s">
        <v>241</v>
      </c>
      <c r="F57" s="128" t="s">
        <v>241</v>
      </c>
      <c r="G57" s="128" t="s">
        <v>241</v>
      </c>
      <c r="H57" s="128" t="s">
        <v>241</v>
      </c>
      <c r="I57" s="128" t="s">
        <v>241</v>
      </c>
      <c r="J57" s="120"/>
      <c r="K57" s="137" t="s">
        <v>301</v>
      </c>
      <c r="L57" s="120"/>
      <c r="M57" s="120"/>
      <c r="N57" s="120"/>
      <c r="O57" s="120"/>
      <c r="P57" s="120"/>
      <c r="Q57" s="120"/>
      <c r="R57" s="120"/>
      <c r="S57" s="120"/>
      <c r="T57" s="120"/>
      <c r="U57" s="137" t="s">
        <v>300</v>
      </c>
      <c r="V57" s="120"/>
      <c r="W57" s="120"/>
      <c r="X57" s="120"/>
      <c r="Y57" s="120"/>
      <c r="Z57" s="120"/>
      <c r="AA57" s="120"/>
      <c r="AB57" s="120"/>
      <c r="AC57" s="120"/>
    </row>
    <row r="58" spans="1:29" ht="21" customHeight="1">
      <c r="A58" s="131">
        <v>1</v>
      </c>
      <c r="B58" s="133" t="s">
        <v>270</v>
      </c>
      <c r="C58" s="133" t="s">
        <v>270</v>
      </c>
      <c r="D58" s="130" t="s">
        <v>241</v>
      </c>
      <c r="E58" s="130" t="s">
        <v>241</v>
      </c>
      <c r="F58" s="130" t="s">
        <v>241</v>
      </c>
      <c r="G58" s="130" t="s">
        <v>241</v>
      </c>
      <c r="H58" s="130" t="s">
        <v>241</v>
      </c>
      <c r="I58" s="130" t="s">
        <v>241</v>
      </c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</row>
    <row r="59" spans="1:29" ht="21" customHeight="1">
      <c r="A59" s="129">
        <v>2</v>
      </c>
      <c r="B59" s="132" t="s">
        <v>270</v>
      </c>
      <c r="C59" s="132" t="s">
        <v>270</v>
      </c>
      <c r="D59" s="128" t="s">
        <v>241</v>
      </c>
      <c r="E59" s="128" t="s">
        <v>241</v>
      </c>
      <c r="F59" s="128" t="s">
        <v>269</v>
      </c>
      <c r="G59" s="128" t="s">
        <v>241</v>
      </c>
      <c r="H59" s="128" t="s">
        <v>241</v>
      </c>
      <c r="I59" s="128" t="s">
        <v>241</v>
      </c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</row>
    <row r="60" spans="1:29" ht="21" customHeight="1">
      <c r="A60" s="131">
        <v>3</v>
      </c>
      <c r="B60" s="130" t="s">
        <v>262</v>
      </c>
      <c r="C60" s="130" t="s">
        <v>262</v>
      </c>
      <c r="D60" s="130" t="s">
        <v>241</v>
      </c>
      <c r="E60" s="130" t="s">
        <v>241</v>
      </c>
      <c r="F60" s="130" t="s">
        <v>269</v>
      </c>
      <c r="G60" s="130" t="s">
        <v>241</v>
      </c>
      <c r="H60" s="130" t="s">
        <v>241</v>
      </c>
      <c r="I60" s="130" t="s">
        <v>241</v>
      </c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</row>
    <row r="61" spans="1:29" ht="21" customHeight="1">
      <c r="A61" s="129">
        <v>4</v>
      </c>
      <c r="B61" s="128" t="s">
        <v>262</v>
      </c>
      <c r="C61" s="128" t="s">
        <v>262</v>
      </c>
      <c r="D61" s="128" t="s">
        <v>269</v>
      </c>
      <c r="E61" s="128" t="s">
        <v>241</v>
      </c>
      <c r="F61" s="128" t="s">
        <v>268</v>
      </c>
      <c r="G61" s="128" t="s">
        <v>241</v>
      </c>
      <c r="H61" s="128" t="s">
        <v>241</v>
      </c>
      <c r="I61" s="128" t="s">
        <v>269</v>
      </c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</row>
    <row r="62" spans="1:29" ht="21" customHeight="1">
      <c r="A62" s="125">
        <v>5</v>
      </c>
      <c r="B62" s="124" t="s">
        <v>262</v>
      </c>
      <c r="C62" s="124" t="s">
        <v>262</v>
      </c>
      <c r="D62" s="124" t="s">
        <v>269</v>
      </c>
      <c r="E62" s="124" t="s">
        <v>241</v>
      </c>
      <c r="F62" s="124" t="s">
        <v>299</v>
      </c>
      <c r="G62" s="124" t="s">
        <v>241</v>
      </c>
      <c r="H62" s="124" t="s">
        <v>241</v>
      </c>
      <c r="I62" s="124" t="s">
        <v>269</v>
      </c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</row>
    <row r="63" spans="1:29" ht="21" customHeight="1">
      <c r="A63" s="126">
        <v>6</v>
      </c>
      <c r="B63" s="122" t="s">
        <v>262</v>
      </c>
      <c r="C63" s="122" t="s">
        <v>262</v>
      </c>
      <c r="D63" s="122">
        <v>2</v>
      </c>
      <c r="E63" s="122">
        <v>1</v>
      </c>
      <c r="F63" s="122" t="s">
        <v>295</v>
      </c>
      <c r="G63" s="122" t="s">
        <v>241</v>
      </c>
      <c r="H63" s="122" t="s">
        <v>241</v>
      </c>
      <c r="I63" s="122" t="s">
        <v>269</v>
      </c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</row>
    <row r="64" spans="1:29" ht="21" customHeight="1">
      <c r="A64" s="125">
        <v>7</v>
      </c>
      <c r="B64" s="124" t="s">
        <v>262</v>
      </c>
      <c r="C64" s="124" t="s">
        <v>262</v>
      </c>
      <c r="D64" s="124">
        <v>3</v>
      </c>
      <c r="E64" s="124" t="s">
        <v>287</v>
      </c>
      <c r="F64" s="124" t="s">
        <v>298</v>
      </c>
      <c r="G64" s="124" t="s">
        <v>241</v>
      </c>
      <c r="H64" s="124" t="s">
        <v>241</v>
      </c>
      <c r="I64" s="124" t="s">
        <v>287</v>
      </c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</row>
    <row r="65" spans="1:29" ht="21" customHeight="1">
      <c r="A65" s="126">
        <v>8</v>
      </c>
      <c r="B65" s="122" t="s">
        <v>256</v>
      </c>
      <c r="C65" s="122" t="s">
        <v>262</v>
      </c>
      <c r="D65" s="122" t="s">
        <v>297</v>
      </c>
      <c r="E65" s="122" t="s">
        <v>295</v>
      </c>
      <c r="F65" s="122" t="s">
        <v>296</v>
      </c>
      <c r="G65" s="122" t="s">
        <v>241</v>
      </c>
      <c r="H65" s="122" t="s">
        <v>241</v>
      </c>
      <c r="I65" s="122" t="s">
        <v>295</v>
      </c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</row>
    <row r="66" spans="1:29" ht="21" customHeight="1">
      <c r="A66" s="131">
        <v>9</v>
      </c>
      <c r="B66" s="130" t="s">
        <v>263</v>
      </c>
      <c r="C66" s="130" t="s">
        <v>262</v>
      </c>
      <c r="D66" s="130" t="s">
        <v>294</v>
      </c>
      <c r="E66" s="130" t="s">
        <v>293</v>
      </c>
      <c r="F66" s="130" t="s">
        <v>292</v>
      </c>
      <c r="G66" s="130" t="s">
        <v>241</v>
      </c>
      <c r="H66" s="130" t="s">
        <v>269</v>
      </c>
      <c r="I66" s="130" t="s">
        <v>291</v>
      </c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</row>
    <row r="67" spans="1:29" ht="21" customHeight="1">
      <c r="A67" s="129">
        <v>10</v>
      </c>
      <c r="B67" s="128" t="s">
        <v>257</v>
      </c>
      <c r="C67" s="128" t="s">
        <v>256</v>
      </c>
      <c r="D67" s="128" t="s">
        <v>290</v>
      </c>
      <c r="E67" s="128" t="s">
        <v>289</v>
      </c>
      <c r="F67" s="128" t="s">
        <v>288</v>
      </c>
      <c r="G67" s="128" t="s">
        <v>241</v>
      </c>
      <c r="H67" s="128" t="s">
        <v>287</v>
      </c>
      <c r="I67" s="128" t="s">
        <v>286</v>
      </c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</row>
    <row r="68" spans="1:29" ht="21" customHeight="1">
      <c r="A68" s="131">
        <v>11</v>
      </c>
      <c r="B68" s="130" t="s">
        <v>251</v>
      </c>
      <c r="C68" s="130" t="s">
        <v>250</v>
      </c>
      <c r="D68" s="130" t="s">
        <v>285</v>
      </c>
      <c r="E68" s="130"/>
      <c r="F68" s="130"/>
      <c r="G68" s="130" t="s">
        <v>241</v>
      </c>
      <c r="H68" s="130" t="s">
        <v>284</v>
      </c>
      <c r="I68" s="130" t="s">
        <v>283</v>
      </c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</row>
    <row r="69" spans="1:29" ht="21" customHeight="1">
      <c r="A69" s="129">
        <v>12</v>
      </c>
      <c r="B69" s="128" t="s">
        <v>246</v>
      </c>
      <c r="C69" s="128" t="s">
        <v>245</v>
      </c>
      <c r="D69" s="128" t="s">
        <v>282</v>
      </c>
      <c r="E69" s="128"/>
      <c r="F69" s="128"/>
      <c r="G69" s="128" t="s">
        <v>241</v>
      </c>
      <c r="H69" s="128" t="s">
        <v>281</v>
      </c>
      <c r="I69" s="128" t="s">
        <v>280</v>
      </c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</row>
    <row r="70" spans="1:29" ht="21" customHeight="1">
      <c r="A70" s="125">
        <v>13</v>
      </c>
      <c r="B70" s="124"/>
      <c r="C70" s="124"/>
      <c r="D70" s="124"/>
      <c r="E70" s="124"/>
      <c r="F70" s="124"/>
      <c r="G70" s="124" t="s">
        <v>241</v>
      </c>
      <c r="H70" s="124"/>
      <c r="I70" s="127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</row>
    <row r="71" spans="1:29" ht="21" customHeight="1">
      <c r="A71" s="126">
        <v>14</v>
      </c>
      <c r="B71" s="122"/>
      <c r="C71" s="122"/>
      <c r="D71" s="122"/>
      <c r="E71" s="122"/>
      <c r="F71" s="122"/>
      <c r="G71" s="122" t="s">
        <v>241</v>
      </c>
      <c r="H71" s="122"/>
      <c r="I71" s="122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</row>
    <row r="72" spans="1:29" ht="21" customHeight="1">
      <c r="A72" s="125">
        <v>15</v>
      </c>
      <c r="B72" s="124"/>
      <c r="C72" s="124"/>
      <c r="D72" s="124"/>
      <c r="E72" s="124"/>
      <c r="F72" s="124"/>
      <c r="G72" s="124" t="s">
        <v>240</v>
      </c>
      <c r="H72" s="124"/>
      <c r="I72" s="124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</row>
    <row r="73" spans="1:29" ht="21" customHeight="1" thickBot="1">
      <c r="A73" s="126">
        <v>16</v>
      </c>
      <c r="B73" s="122"/>
      <c r="C73" s="122"/>
      <c r="D73" s="122"/>
      <c r="E73" s="122"/>
      <c r="F73" s="122"/>
      <c r="G73" s="122" t="s">
        <v>239</v>
      </c>
      <c r="H73" s="122"/>
      <c r="I73" s="122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</row>
    <row r="74" spans="1:29" ht="21" customHeight="1" thickBot="1">
      <c r="A74" s="136" t="s">
        <v>279</v>
      </c>
      <c r="B74" s="135" t="s">
        <v>278</v>
      </c>
      <c r="C74" s="135" t="s">
        <v>277</v>
      </c>
      <c r="D74" s="135" t="s">
        <v>276</v>
      </c>
      <c r="E74" s="135" t="s">
        <v>275</v>
      </c>
      <c r="F74" s="135" t="s">
        <v>274</v>
      </c>
      <c r="G74" s="135" t="s">
        <v>273</v>
      </c>
      <c r="H74" s="135" t="s">
        <v>272</v>
      </c>
      <c r="I74" s="135" t="s">
        <v>271</v>
      </c>
      <c r="J74" s="134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</row>
    <row r="75" spans="1:29" ht="21" customHeight="1">
      <c r="A75" s="129">
        <v>0</v>
      </c>
      <c r="B75" s="128" t="s">
        <v>262</v>
      </c>
      <c r="C75" s="128" t="s">
        <v>262</v>
      </c>
      <c r="D75" s="128" t="s">
        <v>241</v>
      </c>
      <c r="E75" s="128" t="s">
        <v>241</v>
      </c>
      <c r="F75" s="128" t="s">
        <v>241</v>
      </c>
      <c r="G75" s="128" t="s">
        <v>241</v>
      </c>
      <c r="H75" s="128" t="s">
        <v>241</v>
      </c>
      <c r="I75" s="128" t="s">
        <v>241</v>
      </c>
      <c r="J75" s="134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</row>
    <row r="76" spans="1:29" ht="21" customHeight="1">
      <c r="A76" s="131">
        <v>1</v>
      </c>
      <c r="B76" s="133" t="s">
        <v>270</v>
      </c>
      <c r="C76" s="133" t="s">
        <v>270</v>
      </c>
      <c r="D76" s="130" t="s">
        <v>241</v>
      </c>
      <c r="E76" s="130" t="s">
        <v>241</v>
      </c>
      <c r="F76" s="130" t="s">
        <v>241</v>
      </c>
      <c r="G76" s="130" t="s">
        <v>241</v>
      </c>
      <c r="H76" s="130" t="s">
        <v>241</v>
      </c>
      <c r="I76" s="130" t="s">
        <v>241</v>
      </c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</row>
    <row r="77" spans="1:29" ht="21" customHeight="1">
      <c r="A77" s="129">
        <v>2</v>
      </c>
      <c r="B77" s="132" t="s">
        <v>270</v>
      </c>
      <c r="C77" s="132" t="s">
        <v>270</v>
      </c>
      <c r="D77" s="128" t="s">
        <v>241</v>
      </c>
      <c r="E77" s="128" t="s">
        <v>241</v>
      </c>
      <c r="F77" s="128" t="s">
        <v>241</v>
      </c>
      <c r="G77" s="128" t="s">
        <v>241</v>
      </c>
      <c r="H77" s="128" t="s">
        <v>241</v>
      </c>
      <c r="I77" s="128" t="s">
        <v>241</v>
      </c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</row>
    <row r="78" spans="1:29" ht="21" customHeight="1">
      <c r="A78" s="131">
        <v>3</v>
      </c>
      <c r="B78" s="130" t="s">
        <v>262</v>
      </c>
      <c r="C78" s="130" t="s">
        <v>262</v>
      </c>
      <c r="D78" s="130" t="s">
        <v>241</v>
      </c>
      <c r="E78" s="130" t="s">
        <v>241</v>
      </c>
      <c r="F78" s="130" t="s">
        <v>269</v>
      </c>
      <c r="G78" s="130" t="s">
        <v>241</v>
      </c>
      <c r="H78" s="130" t="s">
        <v>241</v>
      </c>
      <c r="I78" s="130" t="s">
        <v>269</v>
      </c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</row>
    <row r="79" spans="1:29" ht="21" customHeight="1">
      <c r="A79" s="129">
        <v>4</v>
      </c>
      <c r="B79" s="128" t="s">
        <v>262</v>
      </c>
      <c r="C79" s="128" t="s">
        <v>262</v>
      </c>
      <c r="D79" s="128" t="s">
        <v>241</v>
      </c>
      <c r="E79" s="128" t="s">
        <v>241</v>
      </c>
      <c r="F79" s="128" t="s">
        <v>269</v>
      </c>
      <c r="G79" s="128" t="s">
        <v>241</v>
      </c>
      <c r="H79" s="128" t="s">
        <v>241</v>
      </c>
      <c r="I79" s="128" t="s">
        <v>269</v>
      </c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</row>
    <row r="80" spans="1:29" ht="21" customHeight="1">
      <c r="A80" s="125">
        <v>5</v>
      </c>
      <c r="B80" s="124" t="s">
        <v>262</v>
      </c>
      <c r="C80" s="124" t="s">
        <v>262</v>
      </c>
      <c r="D80" s="124" t="s">
        <v>269</v>
      </c>
      <c r="E80" s="124" t="s">
        <v>241</v>
      </c>
      <c r="F80" s="124">
        <v>2</v>
      </c>
      <c r="G80" s="124" t="s">
        <v>241</v>
      </c>
      <c r="H80" s="124" t="s">
        <v>241</v>
      </c>
      <c r="I80" s="124" t="s">
        <v>269</v>
      </c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</row>
    <row r="81" spans="1:29" ht="21" customHeight="1">
      <c r="A81" s="126">
        <v>6</v>
      </c>
      <c r="B81" s="122" t="s">
        <v>262</v>
      </c>
      <c r="C81" s="122" t="s">
        <v>262</v>
      </c>
      <c r="D81" s="122" t="s">
        <v>268</v>
      </c>
      <c r="E81" s="122" t="s">
        <v>269</v>
      </c>
      <c r="F81" s="122" t="s">
        <v>264</v>
      </c>
      <c r="G81" s="122" t="s">
        <v>241</v>
      </c>
      <c r="H81" s="122" t="s">
        <v>241</v>
      </c>
      <c r="I81" s="122" t="s">
        <v>269</v>
      </c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</row>
    <row r="82" spans="1:29" ht="21" customHeight="1">
      <c r="A82" s="125">
        <v>7</v>
      </c>
      <c r="B82" s="124" t="s">
        <v>262</v>
      </c>
      <c r="C82" s="124" t="s">
        <v>262</v>
      </c>
      <c r="D82" s="124">
        <v>3</v>
      </c>
      <c r="E82" s="124" t="s">
        <v>268</v>
      </c>
      <c r="F82" s="124" t="s">
        <v>267</v>
      </c>
      <c r="G82" s="124" t="s">
        <v>241</v>
      </c>
      <c r="H82" s="124" t="s">
        <v>241</v>
      </c>
      <c r="I82" s="124">
        <v>2</v>
      </c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</row>
    <row r="83" spans="1:29" ht="21" customHeight="1">
      <c r="A83" s="126">
        <v>8</v>
      </c>
      <c r="B83" s="122" t="s">
        <v>256</v>
      </c>
      <c r="C83" s="122" t="s">
        <v>262</v>
      </c>
      <c r="D83" s="122">
        <v>4</v>
      </c>
      <c r="E83" s="122" t="s">
        <v>266</v>
      </c>
      <c r="F83" s="122" t="s">
        <v>265</v>
      </c>
      <c r="G83" s="122" t="s">
        <v>241</v>
      </c>
      <c r="H83" s="122" t="s">
        <v>241</v>
      </c>
      <c r="I83" s="122" t="s">
        <v>264</v>
      </c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</row>
    <row r="84" spans="1:29" ht="21" customHeight="1">
      <c r="A84" s="131">
        <v>9</v>
      </c>
      <c r="B84" s="130" t="s">
        <v>263</v>
      </c>
      <c r="C84" s="130" t="s">
        <v>262</v>
      </c>
      <c r="D84" s="130" t="s">
        <v>261</v>
      </c>
      <c r="E84" s="130" t="s">
        <v>260</v>
      </c>
      <c r="F84" s="130" t="s">
        <v>259</v>
      </c>
      <c r="G84" s="130" t="s">
        <v>241</v>
      </c>
      <c r="H84" s="130" t="s">
        <v>241</v>
      </c>
      <c r="I84" s="130" t="s">
        <v>258</v>
      </c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</row>
    <row r="85" spans="1:29" ht="21" customHeight="1">
      <c r="A85" s="129">
        <v>10</v>
      </c>
      <c r="B85" s="128" t="s">
        <v>257</v>
      </c>
      <c r="C85" s="128" t="s">
        <v>256</v>
      </c>
      <c r="D85" s="128" t="s">
        <v>255</v>
      </c>
      <c r="E85" s="128" t="s">
        <v>254</v>
      </c>
      <c r="F85" s="128" t="s">
        <v>253</v>
      </c>
      <c r="G85" s="128" t="s">
        <v>241</v>
      </c>
      <c r="H85" s="128">
        <v>2</v>
      </c>
      <c r="I85" s="128" t="s">
        <v>252</v>
      </c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</row>
    <row r="86" spans="1:29" ht="21" customHeight="1">
      <c r="A86" s="131">
        <v>11</v>
      </c>
      <c r="B86" s="130" t="s">
        <v>251</v>
      </c>
      <c r="C86" s="130" t="s">
        <v>250</v>
      </c>
      <c r="D86" s="130" t="s">
        <v>249</v>
      </c>
      <c r="E86" s="130"/>
      <c r="F86" s="130"/>
      <c r="G86" s="130" t="s">
        <v>241</v>
      </c>
      <c r="H86" s="130" t="s">
        <v>248</v>
      </c>
      <c r="I86" s="130" t="s">
        <v>247</v>
      </c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</row>
    <row r="87" spans="1:29" ht="21" customHeight="1">
      <c r="A87" s="129">
        <v>12</v>
      </c>
      <c r="B87" s="128" t="s">
        <v>246</v>
      </c>
      <c r="C87" s="128" t="s">
        <v>245</v>
      </c>
      <c r="D87" s="128" t="s">
        <v>244</v>
      </c>
      <c r="E87" s="128"/>
      <c r="F87" s="128"/>
      <c r="G87" s="128" t="s">
        <v>241</v>
      </c>
      <c r="H87" s="128" t="s">
        <v>243</v>
      </c>
      <c r="I87" s="128" t="s">
        <v>242</v>
      </c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</row>
    <row r="88" spans="1:29" ht="21" customHeight="1">
      <c r="A88" s="125">
        <v>13</v>
      </c>
      <c r="B88" s="124"/>
      <c r="C88" s="124"/>
      <c r="D88" s="124"/>
      <c r="E88" s="124"/>
      <c r="F88" s="124"/>
      <c r="G88" s="124" t="s">
        <v>241</v>
      </c>
      <c r="H88" s="124"/>
      <c r="I88" s="127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</row>
    <row r="89" spans="1:29" ht="21" customHeight="1">
      <c r="A89" s="126">
        <v>14</v>
      </c>
      <c r="B89" s="122"/>
      <c r="C89" s="122"/>
      <c r="D89" s="122"/>
      <c r="E89" s="122"/>
      <c r="F89" s="122"/>
      <c r="G89" s="122" t="s">
        <v>241</v>
      </c>
      <c r="H89" s="122"/>
      <c r="I89" s="122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</row>
    <row r="90" spans="1:29" ht="21" customHeight="1">
      <c r="A90" s="125">
        <v>15</v>
      </c>
      <c r="B90" s="124"/>
      <c r="C90" s="124"/>
      <c r="D90" s="124"/>
      <c r="E90" s="124"/>
      <c r="F90" s="124"/>
      <c r="G90" s="124" t="s">
        <v>240</v>
      </c>
      <c r="H90" s="124"/>
      <c r="I90" s="124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</row>
    <row r="91" spans="1:29" ht="21" customHeight="1" thickBot="1">
      <c r="A91" s="123">
        <v>16</v>
      </c>
      <c r="B91" s="122"/>
      <c r="C91" s="122"/>
      <c r="D91" s="121"/>
      <c r="E91" s="121"/>
      <c r="F91" s="121"/>
      <c r="G91" s="121" t="s">
        <v>239</v>
      </c>
      <c r="H91" s="121"/>
      <c r="I91" s="121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</row>
    <row r="92" spans="1:29" ht="21" customHeight="1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</row>
    <row r="93" spans="1:29" ht="21" customHeight="1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</row>
    <row r="94" spans="1:29" ht="21" customHeight="1">
      <c r="A94" s="120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</row>
    <row r="95" spans="1:29" ht="21" customHeight="1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</row>
    <row r="96" spans="1:29" ht="21" customHeight="1">
      <c r="A96" s="120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</row>
    <row r="97" spans="1:29" ht="21" customHeight="1">
      <c r="A97" s="120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</row>
    <row r="98" spans="1:29" ht="21" customHeight="1">
      <c r="A98" s="120"/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</row>
    <row r="99" spans="1:29" ht="21" customHeight="1">
      <c r="A99" s="120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</row>
    <row r="100" spans="1:29" ht="21" customHeight="1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</row>
    <row r="101" spans="1:29" ht="21" customHeight="1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</row>
    <row r="102" spans="1:29" ht="21" customHeight="1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</row>
    <row r="103" spans="1:29" ht="21" customHeight="1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</row>
    <row r="104" spans="1:29" ht="21" customHeight="1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</row>
    <row r="105" spans="1:29" ht="21" customHeight="1">
      <c r="A105" s="120"/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</row>
    <row r="106" spans="1:29" ht="21" customHeight="1">
      <c r="A106" s="120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</row>
    <row r="107" spans="1:29" ht="21" customHeight="1">
      <c r="A107" s="120"/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</row>
    <row r="108" spans="1:29" ht="21" customHeight="1">
      <c r="A108" s="120"/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</row>
    <row r="109" spans="1:29" ht="21" customHeight="1">
      <c r="A109" s="120"/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</row>
    <row r="110" spans="1:29" ht="21" customHeight="1">
      <c r="A110" s="120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</row>
    <row r="111" spans="1:29" ht="21" customHeight="1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</row>
    <row r="112" spans="1:29" ht="21" customHeight="1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</row>
    <row r="113" spans="1:29" ht="21" customHeight="1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</row>
    <row r="114" spans="1:29" ht="21" customHeight="1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</row>
    <row r="115" spans="1:29" ht="21" customHeight="1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</row>
    <row r="116" spans="1:29" ht="21" customHeight="1">
      <c r="A116" s="120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</row>
    <row r="117" spans="1:29" ht="21" customHeight="1">
      <c r="A117" s="120"/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</row>
    <row r="118" spans="1:29" ht="21" customHeight="1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</row>
    <row r="119" spans="1:29" ht="21" customHeight="1">
      <c r="A119" s="120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</row>
    <row r="120" spans="1:29" ht="21" customHeight="1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</row>
    <row r="121" spans="1:29" ht="21" customHeight="1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</row>
    <row r="122" spans="1:29" ht="21" customHeight="1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</row>
    <row r="123" spans="1:29" ht="21" customHeight="1">
      <c r="A123" s="120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</row>
    <row r="124" spans="1:29" ht="21" customHeight="1">
      <c r="A124" s="120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</row>
    <row r="125" spans="1:29" ht="21" customHeight="1">
      <c r="A125" s="120"/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</row>
    <row r="126" spans="1:29" ht="21" customHeight="1">
      <c r="A126" s="120"/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</row>
    <row r="127" spans="1:29" ht="21" customHeight="1">
      <c r="A127" s="120"/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</row>
    <row r="128" spans="1:29" ht="21" customHeight="1">
      <c r="A128" s="120"/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</row>
    <row r="129" spans="1:29" ht="21" customHeight="1">
      <c r="A129" s="120"/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</row>
    <row r="130" spans="1:29" ht="21" customHeight="1">
      <c r="A130" s="120"/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</row>
    <row r="131" spans="1:29" ht="21" customHeight="1">
      <c r="A131" s="120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</row>
    <row r="132" spans="1:29" ht="21" customHeight="1">
      <c r="A132" s="120"/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</row>
    <row r="133" spans="1:29" ht="21" customHeight="1">
      <c r="A133" s="120"/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</row>
    <row r="134" spans="1:29" ht="21" customHeight="1">
      <c r="A134" s="120"/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</row>
    <row r="135" spans="1:29" ht="21" customHeight="1">
      <c r="A135" s="120"/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</row>
    <row r="136" spans="1:29" ht="21" customHeight="1">
      <c r="A136" s="120"/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</row>
    <row r="137" spans="1:29" ht="21" customHeight="1">
      <c r="A137" s="120"/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</row>
    <row r="138" spans="1:29" ht="21" customHeight="1">
      <c r="A138" s="120"/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</row>
    <row r="139" spans="1:29" ht="21" customHeight="1">
      <c r="A139" s="120"/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</row>
    <row r="140" spans="1:29" ht="21" customHeight="1">
      <c r="A140" s="120"/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</row>
    <row r="141" spans="1:29" ht="21" customHeight="1">
      <c r="A141" s="120"/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</row>
    <row r="142" spans="1:29" ht="21" customHeight="1">
      <c r="A142" s="120"/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</row>
    <row r="143" spans="1:29" ht="21" customHeight="1">
      <c r="A143" s="120"/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120"/>
    </row>
    <row r="144" spans="1:29" ht="21" customHeight="1">
      <c r="A144" s="120"/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</row>
    <row r="145" spans="1:29" ht="21" customHeight="1">
      <c r="A145" s="120"/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</row>
    <row r="146" spans="1:29" ht="21" customHeight="1">
      <c r="A146" s="120"/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</row>
    <row r="147" spans="1:29" ht="21" customHeight="1">
      <c r="A147" s="120"/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</row>
    <row r="148" spans="1:29" ht="21" customHeight="1">
      <c r="A148" s="120"/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</row>
    <row r="149" spans="1:29" ht="21" customHeight="1">
      <c r="A149" s="120"/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</row>
    <row r="150" spans="1:29" ht="21" customHeight="1">
      <c r="A150" s="120"/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</row>
    <row r="151" spans="1:29" ht="21" customHeight="1">
      <c r="A151" s="120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</row>
    <row r="152" spans="1:29" ht="21" customHeight="1">
      <c r="A152" s="120"/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120"/>
    </row>
    <row r="153" spans="1:29" ht="21" customHeight="1">
      <c r="A153" s="120"/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</row>
    <row r="154" spans="1:29" ht="21" customHeight="1">
      <c r="A154" s="120"/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</row>
    <row r="155" spans="1:29" ht="21" customHeight="1">
      <c r="A155" s="120"/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</row>
    <row r="156" spans="1:29" ht="21" customHeight="1">
      <c r="A156" s="120"/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</row>
    <row r="157" spans="1:29" ht="21" customHeight="1">
      <c r="A157" s="120"/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120"/>
    </row>
    <row r="158" spans="1:29" ht="21" customHeight="1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</row>
    <row r="159" spans="1:29" ht="21" customHeight="1">
      <c r="A159" s="120"/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</row>
    <row r="160" spans="1:29" ht="21" customHeight="1">
      <c r="A160" s="120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</row>
    <row r="161" spans="1:29" ht="21" customHeight="1">
      <c r="A161" s="120"/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120"/>
    </row>
    <row r="162" spans="1:29" ht="21" customHeight="1">
      <c r="A162" s="120"/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</row>
    <row r="163" spans="1:29" ht="21" customHeight="1">
      <c r="A163" s="120"/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</row>
    <row r="164" spans="1:29" ht="21" customHeight="1">
      <c r="A164" s="120"/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</row>
    <row r="165" spans="1:29" ht="21" customHeight="1">
      <c r="A165" s="120"/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</row>
    <row r="166" spans="1:29" ht="21" customHeight="1">
      <c r="A166" s="120"/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0"/>
      <c r="AC166" s="120"/>
    </row>
    <row r="167" spans="1:29" ht="21" customHeight="1">
      <c r="A167" s="120"/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</row>
    <row r="168" spans="1:29" ht="21" customHeight="1">
      <c r="A168" s="120"/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</row>
    <row r="169" spans="1:29" ht="21" customHeight="1">
      <c r="A169" s="120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</row>
    <row r="170" spans="1:29" ht="21" customHeight="1">
      <c r="A170" s="120"/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</row>
    <row r="171" spans="1:29" ht="21" customHeight="1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120"/>
    </row>
    <row r="172" spans="1:29" ht="21" customHeight="1">
      <c r="A172" s="120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</row>
    <row r="173" spans="1:29" ht="21" customHeight="1">
      <c r="A173" s="120"/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120"/>
    </row>
    <row r="174" spans="1:29" ht="21" customHeight="1">
      <c r="A174" s="120"/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</row>
    <row r="175" spans="1:29" ht="21" customHeight="1">
      <c r="A175" s="120"/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</row>
    <row r="176" spans="1:29" ht="21" customHeight="1">
      <c r="A176" s="120"/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</row>
    <row r="177" spans="1:29" ht="21" customHeight="1">
      <c r="A177" s="120"/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120"/>
    </row>
    <row r="178" spans="1:29" ht="21" customHeight="1">
      <c r="A178" s="120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</row>
    <row r="179" spans="1:29" ht="21" customHeight="1">
      <c r="A179" s="120"/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120"/>
    </row>
    <row r="180" spans="1:29" ht="21" customHeight="1">
      <c r="A180" s="120"/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</row>
    <row r="181" spans="1:29" ht="21" customHeight="1">
      <c r="A181" s="120"/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</row>
    <row r="182" spans="1:29" ht="21" customHeight="1">
      <c r="A182" s="120"/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120"/>
    </row>
    <row r="183" spans="1:29" ht="21" customHeight="1">
      <c r="A183" s="120"/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</row>
    <row r="184" spans="1:29" ht="21" customHeight="1">
      <c r="A184" s="120"/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</row>
    <row r="185" spans="1:29" ht="21" customHeight="1">
      <c r="A185" s="120"/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</row>
    <row r="186" spans="1:29" ht="21" customHeight="1">
      <c r="A186" s="120"/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120"/>
    </row>
    <row r="187" spans="1:29" ht="21" customHeight="1">
      <c r="A187" s="120"/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</row>
    <row r="188" spans="1:29" ht="21" customHeight="1">
      <c r="A188" s="120"/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</row>
    <row r="189" spans="1:29" ht="21" customHeight="1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</row>
    <row r="190" spans="1:29" ht="21" customHeight="1">
      <c r="A190" s="120"/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</row>
    <row r="191" spans="1:29" ht="21" customHeight="1">
      <c r="A191" s="120"/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</row>
    <row r="192" spans="1:29" ht="21" customHeight="1">
      <c r="A192" s="120"/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120"/>
    </row>
    <row r="193" spans="1:29" ht="21" customHeight="1">
      <c r="A193" s="120"/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120"/>
    </row>
    <row r="194" spans="1:29" ht="21" customHeight="1">
      <c r="A194" s="120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</row>
    <row r="195" spans="1:29" ht="21" customHeight="1">
      <c r="A195" s="120"/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</row>
    <row r="196" spans="1:29" ht="21" customHeight="1">
      <c r="A196" s="120"/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</row>
    <row r="197" spans="1:29" ht="21" customHeight="1">
      <c r="A197" s="120"/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120"/>
    </row>
    <row r="198" spans="1:29" ht="21" customHeight="1">
      <c r="A198" s="120"/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120"/>
    </row>
    <row r="199" spans="1:29" ht="21" customHeight="1">
      <c r="A199" s="120"/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  <c r="AA199" s="120"/>
      <c r="AB199" s="120"/>
      <c r="AC199" s="120"/>
    </row>
    <row r="200" spans="1:29" ht="21" customHeight="1">
      <c r="A200" s="120"/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120"/>
    </row>
    <row r="201" spans="1:29" ht="21" customHeight="1">
      <c r="A201" s="120"/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</row>
    <row r="202" spans="1:29" ht="21" customHeight="1">
      <c r="A202" s="120"/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</row>
    <row r="203" spans="1:29" ht="21" customHeight="1">
      <c r="A203" s="120"/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</row>
    <row r="204" spans="1:29" ht="21" customHeight="1">
      <c r="A204" s="120"/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120"/>
    </row>
    <row r="205" spans="1:29" ht="21" customHeight="1">
      <c r="A205" s="120"/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</row>
    <row r="206" spans="1:29" ht="21" customHeight="1">
      <c r="A206" s="120"/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  <c r="AA206" s="120"/>
      <c r="AB206" s="120"/>
      <c r="AC206" s="120"/>
    </row>
    <row r="207" spans="1:29" ht="21" customHeight="1">
      <c r="A207" s="120"/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120"/>
    </row>
    <row r="208" spans="1:29" ht="21" customHeight="1">
      <c r="A208" s="120"/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</row>
    <row r="209" spans="1:29" ht="21" customHeight="1">
      <c r="A209" s="120"/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120"/>
    </row>
    <row r="210" spans="1:29" ht="21" customHeight="1">
      <c r="A210" s="120"/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</row>
    <row r="211" spans="1:29" ht="21" customHeight="1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</row>
    <row r="212" spans="1:29" ht="21" customHeight="1">
      <c r="A212" s="120"/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120"/>
    </row>
    <row r="213" spans="1:29" ht="21" customHeight="1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</row>
    <row r="214" spans="1:29" ht="21" customHeight="1">
      <c r="A214" s="120"/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</row>
    <row r="215" spans="1:29" ht="21" customHeight="1">
      <c r="A215" s="120"/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</row>
    <row r="216" spans="1:29" ht="21" customHeight="1">
      <c r="A216" s="120"/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</row>
    <row r="217" spans="1:29" ht="21" customHeight="1">
      <c r="A217" s="120"/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</row>
    <row r="218" spans="1:29" ht="21" customHeight="1">
      <c r="A218" s="120"/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</row>
    <row r="219" spans="1:29" ht="21" customHeight="1">
      <c r="A219" s="120"/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</row>
    <row r="220" spans="1:29" ht="21" customHeight="1">
      <c r="A220" s="120"/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</row>
    <row r="221" spans="1:29" ht="21" customHeight="1">
      <c r="A221" s="120"/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</row>
    <row r="222" spans="1:29" ht="21" customHeight="1">
      <c r="A222" s="120"/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</row>
    <row r="223" spans="1:29" ht="21" customHeight="1">
      <c r="A223" s="120"/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120"/>
    </row>
    <row r="224" spans="1:29" ht="21" customHeight="1">
      <c r="A224" s="120"/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</row>
    <row r="225" spans="1:29" ht="21" customHeight="1">
      <c r="A225" s="120"/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</row>
    <row r="226" spans="1:29" ht="21" customHeight="1">
      <c r="A226" s="120"/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120"/>
    </row>
    <row r="227" spans="1:29" ht="21" customHeight="1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120"/>
    </row>
    <row r="228" spans="1:29" ht="21" customHeight="1">
      <c r="A228" s="120"/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</row>
    <row r="229" spans="1:29" ht="21" customHeight="1">
      <c r="A229" s="120"/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</row>
    <row r="230" spans="1:29" ht="21" customHeight="1">
      <c r="A230" s="120"/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</row>
    <row r="231" spans="1:29" ht="21" customHeight="1">
      <c r="A231" s="120"/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</row>
    <row r="232" spans="1:29" ht="21" customHeight="1">
      <c r="A232" s="120"/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</row>
    <row r="233" spans="1:29" ht="21" customHeight="1">
      <c r="A233" s="120"/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</row>
    <row r="234" spans="1:29" ht="21" customHeight="1">
      <c r="A234" s="120"/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</row>
    <row r="235" spans="1:29" ht="21" customHeight="1">
      <c r="A235" s="120"/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</row>
    <row r="236" spans="1:29" ht="21" customHeight="1">
      <c r="A236" s="120"/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120"/>
    </row>
    <row r="237" spans="1:29" ht="21" customHeight="1">
      <c r="A237" s="120"/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120"/>
    </row>
    <row r="238" spans="1:29" ht="21" customHeight="1">
      <c r="A238" s="120"/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120"/>
    </row>
    <row r="239" spans="1:29" ht="21" customHeight="1">
      <c r="A239" s="120"/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120"/>
    </row>
    <row r="240" spans="1:29" ht="21" customHeight="1">
      <c r="A240" s="120"/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  <c r="AA240" s="120"/>
      <c r="AB240" s="120"/>
      <c r="AC240" s="120"/>
    </row>
    <row r="241" spans="1:29" ht="21" customHeight="1">
      <c r="A241" s="120"/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</row>
    <row r="242" spans="1:29" ht="21" customHeight="1">
      <c r="A242" s="120"/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120"/>
      <c r="AC242" s="120"/>
    </row>
    <row r="243" spans="1:29" ht="21" customHeight="1">
      <c r="A243" s="120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  <c r="AA243" s="120"/>
      <c r="AB243" s="120"/>
      <c r="AC243" s="120"/>
    </row>
    <row r="244" spans="1:29" ht="21" customHeight="1">
      <c r="A244" s="120"/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120"/>
    </row>
    <row r="245" spans="1:29" ht="21" customHeight="1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  <c r="AA245" s="120"/>
      <c r="AB245" s="120"/>
      <c r="AC245" s="120"/>
    </row>
    <row r="246" spans="1:29" ht="21" customHeight="1">
      <c r="A246" s="120"/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  <c r="Z246" s="120"/>
      <c r="AA246" s="120"/>
      <c r="AB246" s="120"/>
      <c r="AC246" s="120"/>
    </row>
    <row r="247" spans="1:29" ht="21" customHeight="1">
      <c r="A247" s="120"/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  <c r="AA247" s="120"/>
      <c r="AB247" s="120"/>
      <c r="AC247" s="120"/>
    </row>
    <row r="248" spans="1:29" ht="21" customHeight="1">
      <c r="A248" s="120"/>
      <c r="B248" s="120"/>
      <c r="C248" s="120"/>
      <c r="D248" s="120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  <c r="AA248" s="120"/>
      <c r="AB248" s="120"/>
      <c r="AC248" s="120"/>
    </row>
    <row r="249" spans="1:29" ht="21" customHeight="1">
      <c r="A249" s="120"/>
      <c r="B249" s="120"/>
      <c r="C249" s="120"/>
      <c r="D249" s="120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  <c r="AA249" s="120"/>
      <c r="AB249" s="120"/>
      <c r="AC249" s="120"/>
    </row>
    <row r="250" spans="1:29" ht="21" customHeight="1">
      <c r="A250" s="120"/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120"/>
      <c r="AB250" s="120"/>
      <c r="AC250" s="120"/>
    </row>
    <row r="251" spans="1:29" ht="21" customHeight="1">
      <c r="A251" s="120"/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120"/>
      <c r="AB251" s="120"/>
      <c r="AC251" s="120"/>
    </row>
    <row r="252" spans="1:29" ht="21" customHeight="1">
      <c r="A252" s="120"/>
      <c r="B252" s="120"/>
      <c r="C252" s="120"/>
      <c r="D252" s="120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120"/>
      <c r="AB252" s="120"/>
      <c r="AC252" s="120"/>
    </row>
    <row r="253" spans="1:29" ht="21" customHeight="1">
      <c r="A253" s="120"/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120"/>
      <c r="AB253" s="120"/>
      <c r="AC253" s="120"/>
    </row>
    <row r="254" spans="1:29" ht="21" customHeight="1">
      <c r="A254" s="120"/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  <c r="AA254" s="120"/>
      <c r="AB254" s="120"/>
      <c r="AC254" s="120"/>
    </row>
    <row r="255" spans="1:29" ht="21" customHeight="1">
      <c r="A255" s="120"/>
      <c r="B255" s="120"/>
      <c r="C255" s="120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  <c r="AA255" s="120"/>
      <c r="AB255" s="120"/>
      <c r="AC255" s="120"/>
    </row>
    <row r="256" spans="1:29" ht="21" customHeight="1">
      <c r="A256" s="120"/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  <c r="AA256" s="120"/>
      <c r="AB256" s="120"/>
      <c r="AC256" s="120"/>
    </row>
    <row r="257" spans="1:29" ht="21" customHeight="1">
      <c r="A257" s="120"/>
      <c r="B257" s="120"/>
      <c r="C257" s="120"/>
      <c r="D257" s="120"/>
      <c r="E257" s="120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  <c r="AA257" s="120"/>
      <c r="AB257" s="120"/>
      <c r="AC257" s="120"/>
    </row>
    <row r="258" spans="1:29" ht="21" customHeight="1">
      <c r="A258" s="120"/>
      <c r="B258" s="120"/>
      <c r="C258" s="120"/>
      <c r="D258" s="120"/>
      <c r="E258" s="120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  <c r="AA258" s="120"/>
      <c r="AB258" s="120"/>
      <c r="AC258" s="120"/>
    </row>
    <row r="259" spans="1:29" ht="21" customHeight="1">
      <c r="A259" s="120"/>
      <c r="B259" s="120"/>
      <c r="C259" s="120"/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  <c r="AA259" s="120"/>
      <c r="AB259" s="120"/>
      <c r="AC259" s="120"/>
    </row>
    <row r="260" spans="1:29" ht="21" customHeight="1">
      <c r="A260" s="120"/>
      <c r="B260" s="120"/>
      <c r="C260" s="120"/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  <c r="AA260" s="120"/>
      <c r="AB260" s="120"/>
      <c r="AC260" s="120"/>
    </row>
    <row r="261" spans="1:29" ht="21" customHeight="1">
      <c r="A261" s="120"/>
      <c r="B261" s="120"/>
      <c r="C261" s="12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  <c r="AA261" s="120"/>
      <c r="AB261" s="120"/>
      <c r="AC261" s="120"/>
    </row>
    <row r="262" spans="1:29" ht="21" customHeight="1">
      <c r="A262" s="120"/>
      <c r="B262" s="120"/>
      <c r="C262" s="120"/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  <c r="AA262" s="120"/>
      <c r="AB262" s="120"/>
      <c r="AC262" s="120"/>
    </row>
    <row r="263" spans="1:29" ht="21" customHeight="1">
      <c r="A263" s="120"/>
      <c r="B263" s="120"/>
      <c r="C263" s="120"/>
      <c r="D263" s="120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  <c r="AA263" s="120"/>
      <c r="AB263" s="120"/>
      <c r="AC263" s="120"/>
    </row>
    <row r="264" spans="1:29" ht="21" customHeight="1">
      <c r="A264" s="120"/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</row>
    <row r="265" spans="1:29" ht="21" customHeight="1">
      <c r="A265" s="120"/>
      <c r="B265" s="120"/>
      <c r="C265" s="120"/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</row>
    <row r="266" spans="1:29" ht="21" customHeight="1">
      <c r="A266" s="120"/>
      <c r="B266" s="120"/>
      <c r="C266" s="120"/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</row>
    <row r="267" spans="1:29" ht="21" customHeight="1">
      <c r="A267" s="120"/>
      <c r="B267" s="120"/>
      <c r="C267" s="120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</row>
    <row r="268" spans="1:29" ht="21" customHeight="1">
      <c r="A268" s="120"/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</row>
    <row r="269" spans="1:29" ht="21" customHeight="1">
      <c r="A269" s="120"/>
      <c r="B269" s="120"/>
      <c r="C269" s="120"/>
      <c r="D269" s="120"/>
      <c r="E269" s="120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</row>
    <row r="270" spans="1:29" ht="21" customHeight="1">
      <c r="A270" s="120"/>
      <c r="B270" s="120"/>
      <c r="C270" s="120"/>
      <c r="D270" s="120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  <c r="AA270" s="120"/>
      <c r="AB270" s="120"/>
      <c r="AC270" s="120"/>
    </row>
    <row r="271" spans="1:29" ht="21" customHeight="1">
      <c r="A271" s="120"/>
      <c r="B271" s="120"/>
      <c r="C271" s="120"/>
      <c r="D271" s="120"/>
      <c r="E271" s="120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</row>
    <row r="272" spans="1:29" ht="21" customHeight="1">
      <c r="A272" s="120"/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120"/>
      <c r="AB272" s="120"/>
      <c r="AC272" s="120"/>
    </row>
    <row r="273" spans="1:29" ht="21" customHeight="1">
      <c r="A273" s="120"/>
      <c r="B273" s="120"/>
      <c r="C273" s="120"/>
      <c r="D273" s="120"/>
      <c r="E273" s="120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  <c r="AA273" s="120"/>
      <c r="AB273" s="120"/>
      <c r="AC273" s="120"/>
    </row>
    <row r="274" spans="1:29" ht="21" customHeight="1">
      <c r="A274" s="120"/>
      <c r="B274" s="120"/>
      <c r="C274" s="120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  <c r="Z274" s="120"/>
      <c r="AA274" s="120"/>
      <c r="AB274" s="120"/>
      <c r="AC274" s="120"/>
    </row>
    <row r="275" spans="1:29" ht="21" customHeight="1">
      <c r="A275" s="120"/>
      <c r="B275" s="120"/>
      <c r="C275" s="120"/>
      <c r="D275" s="120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</row>
    <row r="276" spans="1:29" ht="21" customHeight="1">
      <c r="A276" s="120"/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  <c r="AA276" s="120"/>
      <c r="AB276" s="120"/>
      <c r="AC276" s="120"/>
    </row>
    <row r="277" spans="1:29" ht="21" customHeight="1">
      <c r="A277" s="120"/>
      <c r="B277" s="120"/>
      <c r="C277" s="120"/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0"/>
      <c r="AA277" s="120"/>
      <c r="AB277" s="120"/>
      <c r="AC277" s="120"/>
    </row>
    <row r="278" spans="1:29" ht="21" customHeight="1">
      <c r="A278" s="120"/>
      <c r="B278" s="120"/>
      <c r="C278" s="120"/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  <c r="Z278" s="120"/>
      <c r="AA278" s="120"/>
      <c r="AB278" s="120"/>
      <c r="AC278" s="120"/>
    </row>
    <row r="279" spans="1:29" ht="21" customHeight="1">
      <c r="A279" s="120"/>
      <c r="B279" s="120"/>
      <c r="C279" s="120"/>
      <c r="D279" s="120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0"/>
      <c r="X279" s="120"/>
      <c r="Y279" s="120"/>
      <c r="Z279" s="120"/>
      <c r="AA279" s="120"/>
      <c r="AB279" s="120"/>
      <c r="AC279" s="120"/>
    </row>
    <row r="280" spans="1:29" ht="21" customHeight="1">
      <c r="A280" s="120"/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0"/>
      <c r="AA280" s="120"/>
      <c r="AB280" s="120"/>
      <c r="AC280" s="120"/>
    </row>
    <row r="281" spans="1:29" ht="21" customHeight="1">
      <c r="A281" s="120"/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  <c r="AA281" s="120"/>
      <c r="AB281" s="120"/>
      <c r="AC281" s="120"/>
    </row>
    <row r="282" spans="1:29" ht="21" customHeight="1">
      <c r="A282" s="120"/>
      <c r="B282" s="120"/>
      <c r="C282" s="120"/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0"/>
      <c r="AA282" s="120"/>
      <c r="AB282" s="120"/>
      <c r="AC282" s="120"/>
    </row>
    <row r="283" spans="1:29" ht="21" customHeight="1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20"/>
      <c r="AA283" s="120"/>
      <c r="AB283" s="120"/>
      <c r="AC283" s="120"/>
    </row>
    <row r="284" spans="1:29" ht="21" customHeight="1">
      <c r="A284" s="120"/>
      <c r="B284" s="120"/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20"/>
      <c r="AA284" s="120"/>
      <c r="AB284" s="120"/>
      <c r="AC284" s="120"/>
    </row>
    <row r="285" spans="1:29" ht="21" customHeight="1">
      <c r="A285" s="120"/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  <c r="AA285" s="120"/>
      <c r="AB285" s="120"/>
      <c r="AC285" s="120"/>
    </row>
    <row r="286" spans="1:29" ht="21" customHeight="1">
      <c r="A286" s="120"/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0"/>
      <c r="AA286" s="120"/>
      <c r="AB286" s="120"/>
      <c r="AC286" s="120"/>
    </row>
    <row r="287" spans="1:29" ht="21" customHeight="1">
      <c r="A287" s="120"/>
      <c r="B287" s="120"/>
      <c r="C287" s="120"/>
      <c r="D287" s="120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0"/>
      <c r="AA287" s="120"/>
      <c r="AB287" s="120"/>
      <c r="AC287" s="120"/>
    </row>
    <row r="288" spans="1:29" ht="21" customHeight="1">
      <c r="A288" s="120"/>
      <c r="B288" s="120"/>
      <c r="C288" s="120"/>
      <c r="D288" s="120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0"/>
      <c r="AA288" s="120"/>
      <c r="AB288" s="120"/>
      <c r="AC288" s="120"/>
    </row>
    <row r="289" spans="1:29" ht="21" customHeight="1">
      <c r="A289" s="120"/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  <c r="AA289" s="120"/>
      <c r="AB289" s="120"/>
      <c r="AC289" s="120"/>
    </row>
    <row r="290" spans="1:29" ht="21" customHeight="1">
      <c r="A290" s="120"/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0"/>
      <c r="AA290" s="120"/>
      <c r="AB290" s="120"/>
      <c r="AC290" s="120"/>
    </row>
    <row r="291" spans="1:29" ht="21" customHeight="1">
      <c r="A291" s="120"/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20"/>
      <c r="AA291" s="120"/>
      <c r="AB291" s="120"/>
      <c r="AC291" s="120"/>
    </row>
    <row r="292" spans="1:29" ht="21" customHeight="1">
      <c r="A292" s="120"/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  <c r="AA292" s="120"/>
      <c r="AB292" s="120"/>
      <c r="AC292" s="120"/>
    </row>
    <row r="293" spans="1:29" ht="21" customHeight="1">
      <c r="A293" s="120"/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0"/>
      <c r="X293" s="120"/>
      <c r="Y293" s="120"/>
      <c r="Z293" s="120"/>
      <c r="AA293" s="120"/>
      <c r="AB293" s="120"/>
      <c r="AC293" s="120"/>
    </row>
    <row r="294" spans="1:29" ht="21" customHeight="1">
      <c r="A294" s="120"/>
      <c r="B294" s="120"/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0"/>
      <c r="AA294" s="120"/>
      <c r="AB294" s="120"/>
      <c r="AC294" s="120"/>
    </row>
    <row r="295" spans="1:29" ht="21" customHeight="1">
      <c r="A295" s="120"/>
      <c r="B295" s="120"/>
      <c r="C295" s="120"/>
      <c r="D295" s="120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  <c r="AA295" s="120"/>
      <c r="AB295" s="120"/>
      <c r="AC295" s="120"/>
    </row>
    <row r="296" spans="1:29" ht="21" customHeight="1">
      <c r="A296" s="120"/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  <c r="AA296" s="120"/>
      <c r="AB296" s="120"/>
      <c r="AC296" s="120"/>
    </row>
    <row r="297" spans="1:29" ht="21" customHeight="1">
      <c r="A297" s="120"/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0"/>
      <c r="AA297" s="120"/>
      <c r="AB297" s="120"/>
      <c r="AC297" s="120"/>
    </row>
    <row r="298" spans="1:29" ht="21" customHeight="1">
      <c r="A298" s="120"/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0"/>
      <c r="AA298" s="120"/>
      <c r="AB298" s="120"/>
      <c r="AC298" s="120"/>
    </row>
    <row r="299" spans="1:29" ht="21" customHeight="1">
      <c r="A299" s="120"/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  <c r="AA299" s="120"/>
      <c r="AB299" s="120"/>
      <c r="AC299" s="120"/>
    </row>
    <row r="300" spans="1:29" ht="21" customHeight="1">
      <c r="A300" s="120"/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0"/>
      <c r="AA300" s="120"/>
      <c r="AB300" s="120"/>
      <c r="AC300" s="120"/>
    </row>
    <row r="301" spans="1:29" ht="21" customHeight="1">
      <c r="A301" s="120"/>
      <c r="B301" s="120"/>
      <c r="C301" s="120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  <c r="AA301" s="120"/>
      <c r="AB301" s="120"/>
      <c r="AC301" s="120"/>
    </row>
    <row r="302" spans="1:29" ht="21" customHeight="1">
      <c r="A302" s="120"/>
      <c r="B302" s="120"/>
      <c r="C302" s="120"/>
      <c r="D302" s="120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  <c r="AA302" s="120"/>
      <c r="AB302" s="120"/>
      <c r="AC302" s="120"/>
    </row>
    <row r="303" spans="1:29" ht="21" customHeight="1">
      <c r="A303" s="120"/>
      <c r="B303" s="120"/>
      <c r="C303" s="120"/>
      <c r="D303" s="120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0"/>
      <c r="AA303" s="120"/>
      <c r="AB303" s="120"/>
      <c r="AC303" s="120"/>
    </row>
    <row r="304" spans="1:29" ht="21" customHeight="1">
      <c r="A304" s="120"/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  <c r="AA304" s="120"/>
      <c r="AB304" s="120"/>
      <c r="AC304" s="120"/>
    </row>
    <row r="305" spans="1:29" ht="21" customHeight="1">
      <c r="A305" s="120"/>
      <c r="B305" s="120"/>
      <c r="C305" s="120"/>
      <c r="D305" s="120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  <c r="Z305" s="120"/>
      <c r="AA305" s="120"/>
      <c r="AB305" s="120"/>
      <c r="AC305" s="120"/>
    </row>
    <row r="306" spans="1:29" ht="21" customHeight="1">
      <c r="A306" s="120"/>
      <c r="B306" s="120"/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  <c r="AA306" s="120"/>
      <c r="AB306" s="120"/>
      <c r="AC306" s="120"/>
    </row>
    <row r="307" spans="1:29" ht="21" customHeight="1">
      <c r="A307" s="120"/>
      <c r="B307" s="120"/>
      <c r="C307" s="120"/>
      <c r="D307" s="120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0"/>
      <c r="X307" s="120"/>
      <c r="Y307" s="120"/>
      <c r="Z307" s="120"/>
      <c r="AA307" s="120"/>
      <c r="AB307" s="120"/>
      <c r="AC307" s="120"/>
    </row>
    <row r="308" spans="1:29" ht="21" customHeight="1">
      <c r="A308" s="120"/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  <c r="AA308" s="120"/>
      <c r="AB308" s="120"/>
      <c r="AC308" s="120"/>
    </row>
    <row r="309" spans="1:29" ht="21" customHeight="1">
      <c r="A309" s="120"/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  <c r="AA309" s="120"/>
      <c r="AB309" s="120"/>
      <c r="AC309" s="120"/>
    </row>
    <row r="310" spans="1:29" ht="21" customHeight="1">
      <c r="A310" s="120"/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  <c r="AA310" s="120"/>
      <c r="AB310" s="120"/>
      <c r="AC310" s="120"/>
    </row>
    <row r="311" spans="1:29" ht="21" customHeight="1">
      <c r="A311" s="120"/>
      <c r="B311" s="120"/>
      <c r="C311" s="120"/>
      <c r="D311" s="120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  <c r="AA311" s="120"/>
      <c r="AB311" s="120"/>
      <c r="AC311" s="120"/>
    </row>
    <row r="312" spans="1:29" ht="21" customHeight="1">
      <c r="A312" s="120"/>
      <c r="B312" s="120"/>
      <c r="C312" s="120"/>
      <c r="D312" s="120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</row>
    <row r="313" spans="1:29" ht="21" customHeight="1">
      <c r="A313" s="120"/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120"/>
      <c r="AB313" s="120"/>
      <c r="AC313" s="120"/>
    </row>
    <row r="314" spans="1:29" ht="21" customHeight="1">
      <c r="A314" s="120"/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  <c r="AA314" s="120"/>
      <c r="AB314" s="120"/>
      <c r="AC314" s="120"/>
    </row>
    <row r="315" spans="1:29" ht="21" customHeight="1">
      <c r="A315" s="120"/>
      <c r="B315" s="120"/>
      <c r="C315" s="120"/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  <c r="AA315" s="120"/>
      <c r="AB315" s="120"/>
      <c r="AC315" s="120"/>
    </row>
    <row r="316" spans="1:29" ht="21" customHeight="1">
      <c r="A316" s="120"/>
      <c r="B316" s="120"/>
      <c r="C316" s="120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  <c r="AA316" s="120"/>
      <c r="AB316" s="120"/>
      <c r="AC316" s="120"/>
    </row>
    <row r="317" spans="1:29" ht="21" customHeight="1">
      <c r="A317" s="120"/>
      <c r="B317" s="120"/>
      <c r="C317" s="120"/>
      <c r="D317" s="120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  <c r="AA317" s="120"/>
      <c r="AB317" s="120"/>
      <c r="AC317" s="120"/>
    </row>
    <row r="318" spans="1:29" ht="21" customHeight="1">
      <c r="A318" s="120"/>
      <c r="B318" s="120"/>
      <c r="C318" s="120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  <c r="AA318" s="120"/>
      <c r="AB318" s="120"/>
      <c r="AC318" s="120"/>
    </row>
    <row r="319" spans="1:29" ht="21" customHeight="1">
      <c r="A319" s="120"/>
      <c r="B319" s="120"/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  <c r="AA319" s="120"/>
      <c r="AB319" s="120"/>
      <c r="AC319" s="120"/>
    </row>
    <row r="320" spans="1:29" ht="21" customHeight="1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  <c r="AA320" s="120"/>
      <c r="AB320" s="120"/>
      <c r="AC320" s="120"/>
    </row>
    <row r="321" spans="1:29" ht="21" customHeight="1">
      <c r="A321" s="120"/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  <c r="AA321" s="120"/>
      <c r="AB321" s="120"/>
      <c r="AC321" s="120"/>
    </row>
    <row r="322" spans="1:29" ht="21" customHeight="1">
      <c r="A322" s="120"/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  <c r="AA322" s="120"/>
      <c r="AB322" s="120"/>
      <c r="AC322" s="120"/>
    </row>
    <row r="323" spans="1:29" ht="21" customHeight="1">
      <c r="A323" s="120"/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  <c r="Y323" s="120"/>
      <c r="Z323" s="120"/>
      <c r="AA323" s="120"/>
      <c r="AB323" s="120"/>
      <c r="AC323" s="120"/>
    </row>
    <row r="324" spans="1:29" ht="21" customHeight="1">
      <c r="A324" s="120"/>
      <c r="B324" s="120"/>
      <c r="C324" s="120"/>
      <c r="D324" s="120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0"/>
      <c r="X324" s="120"/>
      <c r="Y324" s="120"/>
      <c r="Z324" s="120"/>
      <c r="AA324" s="120"/>
      <c r="AB324" s="120"/>
      <c r="AC324" s="120"/>
    </row>
    <row r="325" spans="1:29" ht="21" customHeight="1">
      <c r="A325" s="120"/>
      <c r="B325" s="120"/>
      <c r="C325" s="120"/>
      <c r="D325" s="120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  <c r="Z325" s="120"/>
      <c r="AA325" s="120"/>
      <c r="AB325" s="120"/>
      <c r="AC325" s="120"/>
    </row>
    <row r="326" spans="1:29" ht="21" customHeight="1">
      <c r="A326" s="120"/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  <c r="Z326" s="120"/>
      <c r="AA326" s="120"/>
      <c r="AB326" s="120"/>
      <c r="AC326" s="120"/>
    </row>
    <row r="327" spans="1:29" ht="21" customHeight="1">
      <c r="A327" s="120"/>
      <c r="B327" s="120"/>
      <c r="C327" s="120"/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  <c r="Z327" s="120"/>
      <c r="AA327" s="120"/>
      <c r="AB327" s="120"/>
      <c r="AC327" s="120"/>
    </row>
    <row r="328" spans="1:29" ht="21" customHeight="1">
      <c r="A328" s="120"/>
      <c r="B328" s="120"/>
      <c r="C328" s="120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  <c r="AA328" s="120"/>
      <c r="AB328" s="120"/>
      <c r="AC328" s="120"/>
    </row>
    <row r="329" spans="1:29" ht="21" customHeight="1">
      <c r="A329" s="120"/>
      <c r="B329" s="120"/>
      <c r="C329" s="120"/>
      <c r="D329" s="120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0"/>
      <c r="AA329" s="120"/>
      <c r="AB329" s="120"/>
      <c r="AC329" s="120"/>
    </row>
    <row r="330" spans="1:29" ht="21" customHeight="1">
      <c r="A330" s="120"/>
      <c r="B330" s="120"/>
      <c r="C330" s="120"/>
      <c r="D330" s="120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0"/>
      <c r="AA330" s="120"/>
      <c r="AB330" s="120"/>
      <c r="AC330" s="120"/>
    </row>
    <row r="331" spans="1:29" ht="21" customHeight="1">
      <c r="A331" s="120"/>
      <c r="B331" s="120"/>
      <c r="C331" s="120"/>
      <c r="D331" s="120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  <c r="AA331" s="120"/>
      <c r="AB331" s="120"/>
      <c r="AC331" s="120"/>
    </row>
    <row r="332" spans="1:29" ht="21" customHeight="1">
      <c r="A332" s="120"/>
      <c r="B332" s="120"/>
      <c r="C332" s="120"/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  <c r="AA332" s="120"/>
      <c r="AB332" s="120"/>
      <c r="AC332" s="120"/>
    </row>
    <row r="333" spans="1:29" ht="21" customHeight="1">
      <c r="A333" s="120"/>
      <c r="B333" s="120"/>
      <c r="C333" s="120"/>
      <c r="D333" s="120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  <c r="Z333" s="120"/>
      <c r="AA333" s="120"/>
      <c r="AB333" s="120"/>
      <c r="AC333" s="120"/>
    </row>
    <row r="334" spans="1:29" ht="21" customHeight="1">
      <c r="A334" s="120"/>
      <c r="B334" s="120"/>
      <c r="C334" s="120"/>
      <c r="D334" s="120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  <c r="AA334" s="120"/>
      <c r="AB334" s="120"/>
      <c r="AC334" s="120"/>
    </row>
    <row r="335" spans="1:29" ht="21" customHeight="1">
      <c r="A335" s="120"/>
      <c r="B335" s="120"/>
      <c r="C335" s="120"/>
      <c r="D335" s="120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  <c r="AA335" s="120"/>
      <c r="AB335" s="120"/>
      <c r="AC335" s="120"/>
    </row>
    <row r="336" spans="1:29" ht="21" customHeight="1">
      <c r="A336" s="120"/>
      <c r="B336" s="120"/>
      <c r="C336" s="120"/>
      <c r="D336" s="120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  <c r="AA336" s="120"/>
      <c r="AB336" s="120"/>
      <c r="AC336" s="120"/>
    </row>
    <row r="337" spans="1:29" ht="21" customHeight="1">
      <c r="A337" s="120"/>
      <c r="B337" s="120"/>
      <c r="C337" s="120"/>
      <c r="D337" s="120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  <c r="Z337" s="120"/>
      <c r="AA337" s="120"/>
      <c r="AB337" s="120"/>
      <c r="AC337" s="120"/>
    </row>
    <row r="338" spans="1:29" ht="21" customHeight="1">
      <c r="A338" s="120"/>
      <c r="B338" s="120"/>
      <c r="C338" s="120"/>
      <c r="D338" s="120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  <c r="AA338" s="120"/>
      <c r="AB338" s="120"/>
      <c r="AC338" s="120"/>
    </row>
    <row r="339" spans="1:29" ht="21" customHeight="1">
      <c r="A339" s="120"/>
      <c r="B339" s="120"/>
      <c r="C339" s="120"/>
      <c r="D339" s="120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  <c r="AA339" s="120"/>
      <c r="AB339" s="120"/>
      <c r="AC339" s="120"/>
    </row>
    <row r="340" spans="1:29" ht="21" customHeight="1">
      <c r="A340" s="120"/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  <c r="AA340" s="120"/>
      <c r="AB340" s="120"/>
      <c r="AC340" s="120"/>
    </row>
    <row r="341" spans="1:29" ht="21" customHeight="1">
      <c r="A341" s="120"/>
      <c r="B341" s="120"/>
      <c r="C341" s="120"/>
      <c r="D341" s="120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0"/>
      <c r="X341" s="120"/>
      <c r="Y341" s="120"/>
      <c r="Z341" s="120"/>
      <c r="AA341" s="120"/>
      <c r="AB341" s="120"/>
      <c r="AC341" s="120"/>
    </row>
    <row r="342" spans="1:29" ht="21" customHeight="1">
      <c r="A342" s="120"/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  <c r="AA342" s="120"/>
      <c r="AB342" s="120"/>
      <c r="AC342" s="120"/>
    </row>
    <row r="343" spans="1:29" ht="21" customHeight="1">
      <c r="A343" s="120"/>
      <c r="B343" s="120"/>
      <c r="C343" s="120"/>
      <c r="D343" s="120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0"/>
      <c r="AA343" s="120"/>
      <c r="AB343" s="120"/>
      <c r="AC343" s="120"/>
    </row>
    <row r="344" spans="1:29" ht="21" customHeight="1">
      <c r="A344" s="120"/>
      <c r="B344" s="120"/>
      <c r="C344" s="120"/>
      <c r="D344" s="120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0"/>
      <c r="AA344" s="120"/>
      <c r="AB344" s="120"/>
      <c r="AC344" s="120"/>
    </row>
    <row r="345" spans="1:29" ht="21" customHeight="1">
      <c r="A345" s="120"/>
      <c r="B345" s="120"/>
      <c r="C345" s="120"/>
      <c r="D345" s="120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  <c r="AA345" s="120"/>
      <c r="AB345" s="120"/>
      <c r="AC345" s="120"/>
    </row>
    <row r="346" spans="1:29" ht="21" customHeight="1">
      <c r="A346" s="120"/>
      <c r="B346" s="120"/>
      <c r="C346" s="120"/>
      <c r="D346" s="120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  <c r="AA346" s="120"/>
      <c r="AB346" s="120"/>
      <c r="AC346" s="120"/>
    </row>
    <row r="347" spans="1:29" ht="21" customHeight="1">
      <c r="A347" s="120"/>
      <c r="B347" s="120"/>
      <c r="C347" s="120"/>
      <c r="D347" s="120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  <c r="AA347" s="120"/>
      <c r="AB347" s="120"/>
      <c r="AC347" s="120"/>
    </row>
    <row r="348" spans="1:29" ht="21" customHeight="1">
      <c r="A348" s="120"/>
      <c r="B348" s="120"/>
      <c r="C348" s="120"/>
      <c r="D348" s="120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  <c r="Z348" s="120"/>
      <c r="AA348" s="120"/>
      <c r="AB348" s="120"/>
      <c r="AC348" s="120"/>
    </row>
    <row r="349" spans="1:29" ht="21" customHeight="1">
      <c r="A349" s="120"/>
      <c r="B349" s="120"/>
      <c r="C349" s="120"/>
      <c r="D349" s="120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  <c r="AA349" s="120"/>
      <c r="AB349" s="120"/>
      <c r="AC349" s="120"/>
    </row>
    <row r="350" spans="1:29" ht="21" customHeight="1">
      <c r="A350" s="120"/>
      <c r="B350" s="120"/>
      <c r="C350" s="120"/>
      <c r="D350" s="120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  <c r="Z350" s="120"/>
      <c r="AA350" s="120"/>
      <c r="AB350" s="120"/>
      <c r="AC350" s="120"/>
    </row>
    <row r="351" spans="1:29" ht="21" customHeight="1">
      <c r="A351" s="120"/>
      <c r="B351" s="120"/>
      <c r="C351" s="120"/>
      <c r="D351" s="120"/>
      <c r="E351" s="120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  <c r="AA351" s="120"/>
      <c r="AB351" s="120"/>
      <c r="AC351" s="120"/>
    </row>
    <row r="352" spans="1:29" ht="21" customHeight="1">
      <c r="A352" s="120"/>
      <c r="B352" s="120"/>
      <c r="C352" s="120"/>
      <c r="D352" s="120"/>
      <c r="E352" s="120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  <c r="Z352" s="120"/>
      <c r="AA352" s="120"/>
      <c r="AB352" s="120"/>
      <c r="AC352" s="120"/>
    </row>
    <row r="353" spans="1:29" ht="21" customHeight="1">
      <c r="A353" s="120"/>
      <c r="B353" s="120"/>
      <c r="C353" s="120"/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  <c r="AA353" s="120"/>
      <c r="AB353" s="120"/>
      <c r="AC353" s="120"/>
    </row>
    <row r="354" spans="1:29" ht="21" customHeight="1">
      <c r="A354" s="120"/>
      <c r="B354" s="120"/>
      <c r="C354" s="120"/>
      <c r="D354" s="120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  <c r="AA354" s="120"/>
      <c r="AB354" s="120"/>
      <c r="AC354" s="120"/>
    </row>
    <row r="355" spans="1:29" ht="21" customHeight="1">
      <c r="A355" s="120"/>
      <c r="B355" s="120"/>
      <c r="C355" s="120"/>
      <c r="D355" s="120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  <c r="AA355" s="120"/>
      <c r="AB355" s="120"/>
      <c r="AC355" s="120"/>
    </row>
    <row r="356" spans="1:29" ht="21" customHeight="1">
      <c r="A356" s="120"/>
      <c r="B356" s="120"/>
      <c r="C356" s="120"/>
      <c r="D356" s="120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0"/>
      <c r="AA356" s="120"/>
      <c r="AB356" s="120"/>
      <c r="AC356" s="120"/>
    </row>
    <row r="357" spans="1:29" ht="21" customHeight="1">
      <c r="A357" s="120"/>
      <c r="B357" s="120"/>
      <c r="C357" s="120"/>
      <c r="D357" s="120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  <c r="AA357" s="120"/>
      <c r="AB357" s="120"/>
      <c r="AC357" s="120"/>
    </row>
    <row r="358" spans="1:29" ht="21" customHeight="1">
      <c r="A358" s="120"/>
      <c r="B358" s="120"/>
      <c r="C358" s="120"/>
      <c r="D358" s="120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  <c r="AA358" s="120"/>
      <c r="AB358" s="120"/>
      <c r="AC358" s="120"/>
    </row>
    <row r="359" spans="1:29" ht="21" customHeight="1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  <c r="AA359" s="120"/>
      <c r="AB359" s="120"/>
      <c r="AC359" s="120"/>
    </row>
    <row r="360" spans="1:29" ht="21" customHeight="1">
      <c r="A360" s="120"/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  <c r="AA360" s="120"/>
      <c r="AB360" s="120"/>
      <c r="AC360" s="120"/>
    </row>
    <row r="361" spans="1:29" ht="21" customHeight="1">
      <c r="A361" s="120"/>
      <c r="B361" s="120"/>
      <c r="C361" s="120"/>
      <c r="D361" s="120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  <c r="Z361" s="120"/>
      <c r="AA361" s="120"/>
      <c r="AB361" s="120"/>
      <c r="AC361" s="120"/>
    </row>
    <row r="362" spans="1:29" ht="21" customHeight="1">
      <c r="A362" s="120"/>
      <c r="B362" s="120"/>
      <c r="C362" s="120"/>
      <c r="D362" s="120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0"/>
      <c r="AA362" s="120"/>
      <c r="AB362" s="120"/>
      <c r="AC362" s="120"/>
    </row>
    <row r="363" spans="1:29" ht="21" customHeight="1">
      <c r="A363" s="120"/>
      <c r="B363" s="120"/>
      <c r="C363" s="120"/>
      <c r="D363" s="120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  <c r="AA363" s="120"/>
      <c r="AB363" s="120"/>
      <c r="AC363" s="120"/>
    </row>
    <row r="364" spans="1:29" ht="21" customHeight="1">
      <c r="A364" s="120"/>
      <c r="B364" s="120"/>
      <c r="C364" s="120"/>
      <c r="D364" s="120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  <c r="AA364" s="120"/>
      <c r="AB364" s="120"/>
      <c r="AC364" s="120"/>
    </row>
    <row r="365" spans="1:29" ht="21" customHeight="1">
      <c r="A365" s="120"/>
      <c r="B365" s="120"/>
      <c r="C365" s="120"/>
      <c r="D365" s="120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  <c r="AA365" s="120"/>
      <c r="AB365" s="120"/>
      <c r="AC365" s="120"/>
    </row>
    <row r="366" spans="1:29" ht="21" customHeight="1">
      <c r="A366" s="120"/>
      <c r="B366" s="120"/>
      <c r="C366" s="120"/>
      <c r="D366" s="120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  <c r="Z366" s="120"/>
      <c r="AA366" s="120"/>
      <c r="AB366" s="120"/>
      <c r="AC366" s="120"/>
    </row>
    <row r="367" spans="1:29" ht="21" customHeight="1">
      <c r="A367" s="120"/>
      <c r="B367" s="120"/>
      <c r="C367" s="120"/>
      <c r="D367" s="120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0"/>
      <c r="AA367" s="120"/>
      <c r="AB367" s="120"/>
      <c r="AC367" s="120"/>
    </row>
    <row r="368" spans="1:29" ht="21" customHeight="1">
      <c r="A368" s="120"/>
      <c r="B368" s="120"/>
      <c r="C368" s="120"/>
      <c r="D368" s="120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0"/>
      <c r="X368" s="120"/>
      <c r="Y368" s="120"/>
      <c r="Z368" s="120"/>
      <c r="AA368" s="120"/>
      <c r="AB368" s="120"/>
      <c r="AC368" s="120"/>
    </row>
    <row r="369" spans="1:29" ht="21" customHeight="1">
      <c r="A369" s="120"/>
      <c r="B369" s="120"/>
      <c r="C369" s="120"/>
      <c r="D369" s="120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0"/>
      <c r="AA369" s="120"/>
      <c r="AB369" s="120"/>
      <c r="AC369" s="120"/>
    </row>
    <row r="370" spans="1:29" ht="21" customHeight="1">
      <c r="A370" s="120"/>
      <c r="B370" s="120"/>
      <c r="C370" s="120"/>
      <c r="D370" s="120"/>
      <c r="E370" s="120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  <c r="AA370" s="120"/>
      <c r="AB370" s="120"/>
      <c r="AC370" s="120"/>
    </row>
    <row r="371" spans="1:29" ht="21" customHeight="1">
      <c r="A371" s="120"/>
      <c r="B371" s="120"/>
      <c r="C371" s="120"/>
      <c r="D371" s="120"/>
      <c r="E371" s="120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  <c r="AA371" s="120"/>
      <c r="AB371" s="120"/>
      <c r="AC371" s="120"/>
    </row>
    <row r="372" spans="1:29" ht="21" customHeight="1">
      <c r="A372" s="120"/>
      <c r="B372" s="120"/>
      <c r="C372" s="120"/>
      <c r="D372" s="120"/>
      <c r="E372" s="120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  <c r="AA372" s="120"/>
      <c r="AB372" s="120"/>
      <c r="AC372" s="120"/>
    </row>
    <row r="373" spans="1:29" ht="21" customHeight="1">
      <c r="A373" s="120"/>
      <c r="B373" s="120"/>
      <c r="C373" s="120"/>
      <c r="D373" s="120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  <c r="AA373" s="120"/>
      <c r="AB373" s="120"/>
      <c r="AC373" s="120"/>
    </row>
    <row r="374" spans="1:29" ht="21" customHeight="1">
      <c r="A374" s="120"/>
      <c r="B374" s="120"/>
      <c r="C374" s="120"/>
      <c r="D374" s="120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  <c r="AA374" s="120"/>
      <c r="AB374" s="120"/>
      <c r="AC374" s="120"/>
    </row>
    <row r="375" spans="1:29" ht="21" customHeight="1">
      <c r="A375" s="120"/>
      <c r="B375" s="120"/>
      <c r="C375" s="120"/>
      <c r="D375" s="120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  <c r="AA375" s="120"/>
      <c r="AB375" s="120"/>
      <c r="AC375" s="120"/>
    </row>
    <row r="376" spans="1:29" ht="21" customHeight="1">
      <c r="A376" s="120"/>
      <c r="B376" s="120"/>
      <c r="C376" s="120"/>
      <c r="D376" s="120"/>
      <c r="E376" s="120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0"/>
      <c r="AA376" s="120"/>
      <c r="AB376" s="120"/>
      <c r="AC376" s="120"/>
    </row>
    <row r="377" spans="1:29" ht="21" customHeight="1">
      <c r="A377" s="120"/>
      <c r="B377" s="120"/>
      <c r="C377" s="120"/>
      <c r="D377" s="120"/>
      <c r="E377" s="120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  <c r="AA377" s="120"/>
      <c r="AB377" s="120"/>
      <c r="AC377" s="120"/>
    </row>
    <row r="378" spans="1:29" ht="21" customHeight="1">
      <c r="A378" s="120"/>
      <c r="B378" s="120"/>
      <c r="C378" s="120"/>
      <c r="D378" s="120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  <c r="AA378" s="120"/>
      <c r="AB378" s="120"/>
      <c r="AC378" s="120"/>
    </row>
    <row r="379" spans="1:29" ht="21" customHeight="1">
      <c r="A379" s="120"/>
      <c r="B379" s="120"/>
      <c r="C379" s="120"/>
      <c r="D379" s="120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  <c r="AA379" s="120"/>
      <c r="AB379" s="120"/>
      <c r="AC379" s="120"/>
    </row>
    <row r="380" spans="1:29" ht="21" customHeight="1">
      <c r="A380" s="120"/>
      <c r="B380" s="120"/>
      <c r="C380" s="120"/>
      <c r="D380" s="120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0"/>
      <c r="AA380" s="120"/>
      <c r="AB380" s="120"/>
      <c r="AC380" s="120"/>
    </row>
    <row r="381" spans="1:29" ht="21" customHeight="1">
      <c r="A381" s="120"/>
      <c r="B381" s="120"/>
      <c r="C381" s="120"/>
      <c r="D381" s="120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  <c r="AA381" s="120"/>
      <c r="AB381" s="120"/>
      <c r="AC381" s="120"/>
    </row>
    <row r="382" spans="1:29" ht="21" customHeight="1">
      <c r="A382" s="120"/>
      <c r="B382" s="120"/>
      <c r="C382" s="120"/>
      <c r="D382" s="120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  <c r="Z382" s="120"/>
      <c r="AA382" s="120"/>
      <c r="AB382" s="120"/>
      <c r="AC382" s="120"/>
    </row>
    <row r="383" spans="1:29" ht="21" customHeight="1">
      <c r="A383" s="120"/>
      <c r="B383" s="120"/>
      <c r="C383" s="120"/>
      <c r="D383" s="120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  <c r="AA383" s="120"/>
      <c r="AB383" s="120"/>
      <c r="AC383" s="120"/>
    </row>
    <row r="384" spans="1:29" ht="21" customHeight="1">
      <c r="A384" s="120"/>
      <c r="B384" s="120"/>
      <c r="C384" s="120"/>
      <c r="D384" s="120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  <c r="AA384" s="120"/>
      <c r="AB384" s="120"/>
      <c r="AC384" s="120"/>
    </row>
    <row r="385" spans="1:29" ht="21" customHeight="1">
      <c r="A385" s="120"/>
      <c r="B385" s="120"/>
      <c r="C385" s="120"/>
      <c r="D385" s="120"/>
      <c r="E385" s="120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0"/>
      <c r="AA385" s="120"/>
      <c r="AB385" s="120"/>
      <c r="AC385" s="120"/>
    </row>
    <row r="386" spans="1:29" ht="21" customHeight="1">
      <c r="A386" s="120"/>
      <c r="B386" s="120"/>
      <c r="C386" s="120"/>
      <c r="D386" s="120"/>
      <c r="E386" s="120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0"/>
      <c r="AA386" s="120"/>
      <c r="AB386" s="120"/>
      <c r="AC386" s="120"/>
    </row>
    <row r="387" spans="1:29" ht="21" customHeight="1">
      <c r="A387" s="120"/>
      <c r="B387" s="120"/>
      <c r="C387" s="120"/>
      <c r="D387" s="120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0"/>
      <c r="X387" s="120"/>
      <c r="Y387" s="120"/>
      <c r="Z387" s="120"/>
      <c r="AA387" s="120"/>
      <c r="AB387" s="120"/>
      <c r="AC387" s="120"/>
    </row>
    <row r="388" spans="1:29" ht="21" customHeight="1">
      <c r="A388" s="120"/>
      <c r="B388" s="120"/>
      <c r="C388" s="120"/>
      <c r="D388" s="120"/>
      <c r="E388" s="120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  <c r="Z388" s="120"/>
      <c r="AA388" s="120"/>
      <c r="AB388" s="120"/>
      <c r="AC388" s="120"/>
    </row>
    <row r="389" spans="1:29" ht="21" customHeight="1">
      <c r="A389" s="120"/>
      <c r="B389" s="120"/>
      <c r="C389" s="120"/>
      <c r="D389" s="120"/>
      <c r="E389" s="120"/>
      <c r="F389" s="120"/>
      <c r="G389" s="120"/>
      <c r="H389" s="120"/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  <c r="Z389" s="120"/>
      <c r="AA389" s="120"/>
      <c r="AB389" s="120"/>
      <c r="AC389" s="120"/>
    </row>
    <row r="390" spans="1:29" ht="21" customHeight="1">
      <c r="A390" s="120"/>
      <c r="B390" s="120"/>
      <c r="C390" s="120"/>
      <c r="D390" s="120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0"/>
      <c r="X390" s="120"/>
      <c r="Y390" s="120"/>
      <c r="Z390" s="120"/>
      <c r="AA390" s="120"/>
      <c r="AB390" s="120"/>
      <c r="AC390" s="120"/>
    </row>
    <row r="391" spans="1:29" ht="21" customHeight="1">
      <c r="A391" s="120"/>
      <c r="B391" s="120"/>
      <c r="C391" s="120"/>
      <c r="D391" s="120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0"/>
      <c r="X391" s="120"/>
      <c r="Y391" s="120"/>
      <c r="Z391" s="120"/>
      <c r="AA391" s="120"/>
      <c r="AB391" s="120"/>
      <c r="AC391" s="120"/>
    </row>
    <row r="392" spans="1:29" ht="21" customHeight="1">
      <c r="A392" s="120"/>
      <c r="B392" s="120"/>
      <c r="C392" s="120"/>
      <c r="D392" s="120"/>
      <c r="E392" s="120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0"/>
      <c r="AA392" s="120"/>
      <c r="AB392" s="120"/>
      <c r="AC392" s="120"/>
    </row>
    <row r="393" spans="1:29" ht="21" customHeight="1">
      <c r="A393" s="120"/>
      <c r="B393" s="120"/>
      <c r="C393" s="120"/>
      <c r="D393" s="120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  <c r="Z393" s="120"/>
      <c r="AA393" s="120"/>
      <c r="AB393" s="120"/>
      <c r="AC393" s="120"/>
    </row>
    <row r="394" spans="1:29" ht="21" customHeight="1">
      <c r="A394" s="120"/>
      <c r="B394" s="120"/>
      <c r="C394" s="120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0"/>
      <c r="AA394" s="120"/>
      <c r="AB394" s="120"/>
      <c r="AC394" s="120"/>
    </row>
    <row r="395" spans="1:29" ht="21" customHeight="1">
      <c r="A395" s="120"/>
      <c r="B395" s="120"/>
      <c r="C395" s="120"/>
      <c r="D395" s="120"/>
      <c r="E395" s="120"/>
      <c r="F395" s="120"/>
      <c r="G395" s="120"/>
      <c r="H395" s="120"/>
      <c r="I395" s="120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  <c r="Z395" s="120"/>
      <c r="AA395" s="120"/>
      <c r="AB395" s="120"/>
      <c r="AC395" s="120"/>
    </row>
    <row r="396" spans="1:29" ht="21" customHeight="1">
      <c r="A396" s="120"/>
      <c r="B396" s="120"/>
      <c r="C396" s="120"/>
      <c r="D396" s="120"/>
      <c r="E396" s="120"/>
      <c r="F396" s="120"/>
      <c r="G396" s="120"/>
      <c r="H396" s="120"/>
      <c r="I396" s="120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0"/>
      <c r="AA396" s="120"/>
      <c r="AB396" s="120"/>
      <c r="AC396" s="120"/>
    </row>
    <row r="397" spans="1:29" ht="21" customHeight="1">
      <c r="A397" s="120"/>
      <c r="B397" s="120"/>
      <c r="C397" s="120"/>
      <c r="D397" s="120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0"/>
      <c r="AA397" s="120"/>
      <c r="AB397" s="120"/>
      <c r="AC397" s="120"/>
    </row>
    <row r="398" spans="1:29" ht="21" customHeight="1">
      <c r="A398" s="120"/>
      <c r="B398" s="120"/>
      <c r="C398" s="120"/>
      <c r="D398" s="120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  <c r="AA398" s="120"/>
      <c r="AB398" s="120"/>
      <c r="AC398" s="120"/>
    </row>
    <row r="399" spans="1:29" ht="21" customHeight="1">
      <c r="A399" s="120"/>
      <c r="B399" s="120"/>
      <c r="C399" s="120"/>
      <c r="D399" s="120"/>
      <c r="E399" s="120"/>
      <c r="F399" s="120"/>
      <c r="G399" s="120"/>
      <c r="H399" s="120"/>
      <c r="I399" s="120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  <c r="AA399" s="120"/>
      <c r="AB399" s="120"/>
      <c r="AC399" s="120"/>
    </row>
    <row r="400" spans="1:29" ht="21" customHeight="1">
      <c r="A400" s="120"/>
      <c r="B400" s="120"/>
      <c r="C400" s="120"/>
      <c r="D400" s="120"/>
      <c r="E400" s="120"/>
      <c r="F400" s="120"/>
      <c r="G400" s="120"/>
      <c r="H400" s="120"/>
      <c r="I400" s="120"/>
      <c r="J400" s="120"/>
      <c r="K400" s="120"/>
      <c r="L400" s="120"/>
      <c r="M400" s="120"/>
      <c r="N400" s="120"/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0"/>
      <c r="AA400" s="120"/>
      <c r="AB400" s="120"/>
      <c r="AC400" s="120"/>
    </row>
    <row r="401" spans="1:29" ht="21" customHeight="1">
      <c r="A401" s="120"/>
      <c r="B401" s="120"/>
      <c r="C401" s="120"/>
      <c r="D401" s="120"/>
      <c r="E401" s="120"/>
      <c r="F401" s="120"/>
      <c r="G401" s="120"/>
      <c r="H401" s="120"/>
      <c r="I401" s="120"/>
      <c r="J401" s="120"/>
      <c r="K401" s="120"/>
      <c r="L401" s="120"/>
      <c r="M401" s="120"/>
      <c r="N401" s="120"/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0"/>
      <c r="AA401" s="120"/>
      <c r="AB401" s="120"/>
      <c r="AC401" s="120"/>
    </row>
    <row r="402" spans="1:29" ht="21" customHeight="1">
      <c r="A402" s="120"/>
      <c r="B402" s="120"/>
      <c r="C402" s="120"/>
      <c r="D402" s="120"/>
      <c r="E402" s="120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  <c r="Z402" s="120"/>
      <c r="AA402" s="120"/>
      <c r="AB402" s="120"/>
      <c r="AC402" s="120"/>
    </row>
    <row r="403" spans="1:29" ht="21" customHeight="1">
      <c r="A403" s="120"/>
      <c r="B403" s="120"/>
      <c r="C403" s="120"/>
      <c r="D403" s="120"/>
      <c r="E403" s="120"/>
      <c r="F403" s="120"/>
      <c r="G403" s="120"/>
      <c r="H403" s="120"/>
      <c r="I403" s="120"/>
      <c r="J403" s="120"/>
      <c r="K403" s="120"/>
      <c r="L403" s="120"/>
      <c r="M403" s="120"/>
      <c r="N403" s="120"/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  <c r="Z403" s="120"/>
      <c r="AA403" s="120"/>
      <c r="AB403" s="120"/>
      <c r="AC403" s="120"/>
    </row>
    <row r="404" spans="1:29" ht="21" customHeight="1">
      <c r="A404" s="120"/>
      <c r="B404" s="120"/>
      <c r="C404" s="120"/>
      <c r="D404" s="120"/>
      <c r="E404" s="120"/>
      <c r="F404" s="120"/>
      <c r="G404" s="120"/>
      <c r="H404" s="120"/>
      <c r="I404" s="120"/>
      <c r="J404" s="120"/>
      <c r="K404" s="120"/>
      <c r="L404" s="120"/>
      <c r="M404" s="120"/>
      <c r="N404" s="120"/>
      <c r="O404" s="120"/>
      <c r="P404" s="120"/>
      <c r="Q404" s="120"/>
      <c r="R404" s="120"/>
      <c r="S404" s="120"/>
      <c r="T404" s="120"/>
      <c r="U404" s="120"/>
      <c r="V404" s="120"/>
      <c r="W404" s="120"/>
      <c r="X404" s="120"/>
      <c r="Y404" s="120"/>
      <c r="Z404" s="120"/>
      <c r="AA404" s="120"/>
      <c r="AB404" s="120"/>
      <c r="AC404" s="120"/>
    </row>
    <row r="405" spans="1:29" ht="21" customHeight="1">
      <c r="A405" s="120"/>
      <c r="B405" s="120"/>
      <c r="C405" s="120"/>
      <c r="D405" s="120"/>
      <c r="E405" s="120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  <c r="Z405" s="120"/>
      <c r="AA405" s="120"/>
      <c r="AB405" s="120"/>
      <c r="AC405" s="120"/>
    </row>
    <row r="406" spans="1:29" ht="21" customHeight="1">
      <c r="A406" s="120"/>
      <c r="B406" s="120"/>
      <c r="C406" s="120"/>
      <c r="D406" s="120"/>
      <c r="E406" s="120"/>
      <c r="F406" s="120"/>
      <c r="G406" s="120"/>
      <c r="H406" s="120"/>
      <c r="I406" s="120"/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  <c r="T406" s="120"/>
      <c r="U406" s="120"/>
      <c r="V406" s="120"/>
      <c r="W406" s="120"/>
      <c r="X406" s="120"/>
      <c r="Y406" s="120"/>
      <c r="Z406" s="120"/>
      <c r="AA406" s="120"/>
      <c r="AB406" s="120"/>
      <c r="AC406" s="120"/>
    </row>
    <row r="407" spans="1:29" ht="21" customHeight="1">
      <c r="A407" s="120"/>
      <c r="B407" s="120"/>
      <c r="C407" s="120"/>
      <c r="D407" s="120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20"/>
      <c r="Q407" s="120"/>
      <c r="R407" s="120"/>
      <c r="S407" s="120"/>
      <c r="T407" s="120"/>
      <c r="U407" s="120"/>
      <c r="V407" s="120"/>
      <c r="W407" s="120"/>
      <c r="X407" s="120"/>
      <c r="Y407" s="120"/>
      <c r="Z407" s="120"/>
      <c r="AA407" s="120"/>
      <c r="AB407" s="120"/>
      <c r="AC407" s="120"/>
    </row>
    <row r="408" spans="1:29" ht="21" customHeight="1">
      <c r="A408" s="120"/>
      <c r="B408" s="120"/>
      <c r="C408" s="120"/>
      <c r="D408" s="120"/>
      <c r="E408" s="120"/>
      <c r="F408" s="120"/>
      <c r="G408" s="120"/>
      <c r="H408" s="120"/>
      <c r="I408" s="120"/>
      <c r="J408" s="120"/>
      <c r="K408" s="120"/>
      <c r="L408" s="120"/>
      <c r="M408" s="120"/>
      <c r="N408" s="120"/>
      <c r="O408" s="120"/>
      <c r="P408" s="120"/>
      <c r="Q408" s="120"/>
      <c r="R408" s="120"/>
      <c r="S408" s="120"/>
      <c r="T408" s="120"/>
      <c r="U408" s="120"/>
      <c r="V408" s="120"/>
      <c r="W408" s="120"/>
      <c r="X408" s="120"/>
      <c r="Y408" s="120"/>
      <c r="Z408" s="120"/>
      <c r="AA408" s="120"/>
      <c r="AB408" s="120"/>
      <c r="AC408" s="120"/>
    </row>
    <row r="409" spans="1:29" ht="21" customHeight="1">
      <c r="A409" s="120"/>
      <c r="B409" s="120"/>
      <c r="C409" s="120"/>
      <c r="D409" s="120"/>
      <c r="E409" s="120"/>
      <c r="F409" s="120"/>
      <c r="G409" s="120"/>
      <c r="H409" s="120"/>
      <c r="I409" s="120"/>
      <c r="J409" s="120"/>
      <c r="K409" s="120"/>
      <c r="L409" s="120"/>
      <c r="M409" s="120"/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  <c r="Z409" s="120"/>
      <c r="AA409" s="120"/>
      <c r="AB409" s="120"/>
      <c r="AC409" s="120"/>
    </row>
    <row r="410" spans="1:29" ht="21" customHeight="1">
      <c r="A410" s="120"/>
      <c r="B410" s="120"/>
      <c r="C410" s="120"/>
      <c r="D410" s="120"/>
      <c r="E410" s="120"/>
      <c r="F410" s="120"/>
      <c r="G410" s="120"/>
      <c r="H410" s="120"/>
      <c r="I410" s="120"/>
      <c r="J410" s="120"/>
      <c r="K410" s="120"/>
      <c r="L410" s="120"/>
      <c r="M410" s="120"/>
      <c r="N410" s="120"/>
      <c r="O410" s="120"/>
      <c r="P410" s="120"/>
      <c r="Q410" s="120"/>
      <c r="R410" s="120"/>
      <c r="S410" s="120"/>
      <c r="T410" s="120"/>
      <c r="U410" s="120"/>
      <c r="V410" s="120"/>
      <c r="W410" s="120"/>
      <c r="X410" s="120"/>
      <c r="Y410" s="120"/>
      <c r="Z410" s="120"/>
      <c r="AA410" s="120"/>
      <c r="AB410" s="120"/>
      <c r="AC410" s="120"/>
    </row>
    <row r="411" spans="1:29" ht="21" customHeight="1">
      <c r="A411" s="120"/>
      <c r="B411" s="120"/>
      <c r="C411" s="120"/>
      <c r="D411" s="120"/>
      <c r="E411" s="120"/>
      <c r="F411" s="120"/>
      <c r="G411" s="120"/>
      <c r="H411" s="120"/>
      <c r="I411" s="120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  <c r="T411" s="120"/>
      <c r="U411" s="120"/>
      <c r="V411" s="120"/>
      <c r="W411" s="120"/>
      <c r="X411" s="120"/>
      <c r="Y411" s="120"/>
      <c r="Z411" s="120"/>
      <c r="AA411" s="120"/>
      <c r="AB411" s="120"/>
      <c r="AC411" s="120"/>
    </row>
    <row r="412" spans="1:29" ht="21" customHeight="1">
      <c r="A412" s="120"/>
      <c r="B412" s="120"/>
      <c r="C412" s="120"/>
      <c r="D412" s="120"/>
      <c r="E412" s="120"/>
      <c r="F412" s="120"/>
      <c r="G412" s="120"/>
      <c r="H412" s="120"/>
      <c r="I412" s="120"/>
      <c r="J412" s="120"/>
      <c r="K412" s="120"/>
      <c r="L412" s="120"/>
      <c r="M412" s="120"/>
      <c r="N412" s="120"/>
      <c r="O412" s="120"/>
      <c r="P412" s="120"/>
      <c r="Q412" s="120"/>
      <c r="R412" s="120"/>
      <c r="S412" s="120"/>
      <c r="T412" s="120"/>
      <c r="U412" s="120"/>
      <c r="V412" s="120"/>
      <c r="W412" s="120"/>
      <c r="X412" s="120"/>
      <c r="Y412" s="120"/>
      <c r="Z412" s="120"/>
      <c r="AA412" s="120"/>
      <c r="AB412" s="120"/>
      <c r="AC412" s="120"/>
    </row>
    <row r="413" spans="1:29" ht="21" customHeight="1">
      <c r="A413" s="120"/>
      <c r="B413" s="120"/>
      <c r="C413" s="120"/>
      <c r="D413" s="120"/>
      <c r="E413" s="120"/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  <c r="Z413" s="120"/>
      <c r="AA413" s="120"/>
      <c r="AB413" s="120"/>
      <c r="AC413" s="120"/>
    </row>
    <row r="414" spans="1:29" ht="21" customHeight="1">
      <c r="A414" s="120"/>
      <c r="B414" s="120"/>
      <c r="C414" s="120"/>
      <c r="D414" s="120"/>
      <c r="E414" s="120"/>
      <c r="F414" s="120"/>
      <c r="G414" s="120"/>
      <c r="H414" s="120"/>
      <c r="I414" s="120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  <c r="T414" s="120"/>
      <c r="U414" s="120"/>
      <c r="V414" s="120"/>
      <c r="W414" s="120"/>
      <c r="X414" s="120"/>
      <c r="Y414" s="120"/>
      <c r="Z414" s="120"/>
      <c r="AA414" s="120"/>
      <c r="AB414" s="120"/>
      <c r="AC414" s="120"/>
    </row>
    <row r="415" spans="1:29" ht="21" customHeight="1">
      <c r="A415" s="120"/>
      <c r="B415" s="120"/>
      <c r="C415" s="120"/>
      <c r="D415" s="120"/>
      <c r="E415" s="120"/>
      <c r="F415" s="120"/>
      <c r="G415" s="120"/>
      <c r="H415" s="120"/>
      <c r="I415" s="120"/>
      <c r="J415" s="120"/>
      <c r="K415" s="120"/>
      <c r="L415" s="120"/>
      <c r="M415" s="120"/>
      <c r="N415" s="120"/>
      <c r="O415" s="120"/>
      <c r="P415" s="120"/>
      <c r="Q415" s="120"/>
      <c r="R415" s="120"/>
      <c r="S415" s="120"/>
      <c r="T415" s="120"/>
      <c r="U415" s="120"/>
      <c r="V415" s="120"/>
      <c r="W415" s="120"/>
      <c r="X415" s="120"/>
      <c r="Y415" s="120"/>
      <c r="Z415" s="120"/>
      <c r="AA415" s="120"/>
      <c r="AB415" s="120"/>
      <c r="AC415" s="120"/>
    </row>
    <row r="416" spans="1:29" ht="21" customHeight="1">
      <c r="A416" s="120"/>
      <c r="B416" s="120"/>
      <c r="C416" s="120"/>
      <c r="D416" s="120"/>
      <c r="E416" s="120"/>
      <c r="F416" s="120"/>
      <c r="G416" s="120"/>
      <c r="H416" s="120"/>
      <c r="I416" s="120"/>
      <c r="J416" s="120"/>
      <c r="K416" s="120"/>
      <c r="L416" s="120"/>
      <c r="M416" s="120"/>
      <c r="N416" s="120"/>
      <c r="O416" s="120"/>
      <c r="P416" s="120"/>
      <c r="Q416" s="120"/>
      <c r="R416" s="120"/>
      <c r="S416" s="120"/>
      <c r="T416" s="120"/>
      <c r="U416" s="120"/>
      <c r="V416" s="120"/>
      <c r="W416" s="120"/>
      <c r="X416" s="120"/>
      <c r="Y416" s="120"/>
      <c r="Z416" s="120"/>
      <c r="AA416" s="120"/>
      <c r="AB416" s="120"/>
      <c r="AC416" s="120"/>
    </row>
    <row r="417" spans="1:29" ht="21" customHeight="1">
      <c r="A417" s="120"/>
      <c r="B417" s="120"/>
      <c r="C417" s="120"/>
      <c r="D417" s="120"/>
      <c r="E417" s="120"/>
      <c r="F417" s="120"/>
      <c r="G417" s="120"/>
      <c r="H417" s="120"/>
      <c r="I417" s="120"/>
      <c r="J417" s="120"/>
      <c r="K417" s="120"/>
      <c r="L417" s="120"/>
      <c r="M417" s="120"/>
      <c r="N417" s="120"/>
      <c r="O417" s="120"/>
      <c r="P417" s="120"/>
      <c r="Q417" s="120"/>
      <c r="R417" s="120"/>
      <c r="S417" s="120"/>
      <c r="T417" s="120"/>
      <c r="U417" s="120"/>
      <c r="V417" s="120"/>
      <c r="W417" s="120"/>
      <c r="X417" s="120"/>
      <c r="Y417" s="120"/>
      <c r="Z417" s="120"/>
      <c r="AA417" s="120"/>
      <c r="AB417" s="120"/>
      <c r="AC417" s="120"/>
    </row>
    <row r="418" spans="1:29" ht="21" customHeight="1">
      <c r="A418" s="120"/>
      <c r="B418" s="120"/>
      <c r="C418" s="120"/>
      <c r="D418" s="120"/>
      <c r="E418" s="120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0"/>
      <c r="AA418" s="120"/>
      <c r="AB418" s="120"/>
      <c r="AC418" s="120"/>
    </row>
    <row r="419" spans="1:29" ht="21" customHeight="1">
      <c r="A419" s="120"/>
      <c r="B419" s="120"/>
      <c r="C419" s="120"/>
      <c r="D419" s="120"/>
      <c r="E419" s="120"/>
      <c r="F419" s="120"/>
      <c r="G419" s="120"/>
      <c r="H419" s="120"/>
      <c r="I419" s="120"/>
      <c r="J419" s="120"/>
      <c r="K419" s="120"/>
      <c r="L419" s="120"/>
      <c r="M419" s="120"/>
      <c r="N419" s="120"/>
      <c r="O419" s="120"/>
      <c r="P419" s="120"/>
      <c r="Q419" s="120"/>
      <c r="R419" s="120"/>
      <c r="S419" s="120"/>
      <c r="T419" s="120"/>
      <c r="U419" s="120"/>
      <c r="V419" s="120"/>
      <c r="W419" s="120"/>
      <c r="X419" s="120"/>
      <c r="Y419" s="120"/>
      <c r="Z419" s="120"/>
      <c r="AA419" s="120"/>
      <c r="AB419" s="120"/>
      <c r="AC419" s="120"/>
    </row>
    <row r="420" spans="1:29" ht="21" customHeight="1">
      <c r="A420" s="120"/>
      <c r="B420" s="120"/>
      <c r="C420" s="120"/>
      <c r="D420" s="120"/>
      <c r="E420" s="120"/>
      <c r="F420" s="120"/>
      <c r="G420" s="120"/>
      <c r="H420" s="120"/>
      <c r="I420" s="120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  <c r="T420" s="120"/>
      <c r="U420" s="120"/>
      <c r="V420" s="120"/>
      <c r="W420" s="120"/>
      <c r="X420" s="120"/>
      <c r="Y420" s="120"/>
      <c r="Z420" s="120"/>
      <c r="AA420" s="120"/>
      <c r="AB420" s="120"/>
      <c r="AC420" s="120"/>
    </row>
    <row r="421" spans="1:29" ht="21" customHeight="1">
      <c r="A421" s="120"/>
      <c r="B421" s="120"/>
      <c r="C421" s="120"/>
      <c r="D421" s="120"/>
      <c r="E421" s="120"/>
      <c r="F421" s="120"/>
      <c r="G421" s="120"/>
      <c r="H421" s="120"/>
      <c r="I421" s="120"/>
      <c r="J421" s="120"/>
      <c r="K421" s="120"/>
      <c r="L421" s="120"/>
      <c r="M421" s="120"/>
      <c r="N421" s="120"/>
      <c r="O421" s="120"/>
      <c r="P421" s="120"/>
      <c r="Q421" s="120"/>
      <c r="R421" s="120"/>
      <c r="S421" s="120"/>
      <c r="T421" s="120"/>
      <c r="U421" s="120"/>
      <c r="V421" s="120"/>
      <c r="W421" s="120"/>
      <c r="X421" s="120"/>
      <c r="Y421" s="120"/>
      <c r="Z421" s="120"/>
      <c r="AA421" s="120"/>
      <c r="AB421" s="120"/>
      <c r="AC421" s="120"/>
    </row>
    <row r="422" spans="1:29" ht="21" customHeight="1">
      <c r="A422" s="120"/>
      <c r="B422" s="120"/>
      <c r="C422" s="120"/>
      <c r="D422" s="120"/>
      <c r="E422" s="120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  <c r="P422" s="120"/>
      <c r="Q422" s="120"/>
      <c r="R422" s="120"/>
      <c r="S422" s="120"/>
      <c r="T422" s="120"/>
      <c r="U422" s="120"/>
      <c r="V422" s="120"/>
      <c r="W422" s="120"/>
      <c r="X422" s="120"/>
      <c r="Y422" s="120"/>
      <c r="Z422" s="120"/>
      <c r="AA422" s="120"/>
      <c r="AB422" s="120"/>
      <c r="AC422" s="120"/>
    </row>
    <row r="423" spans="1:29" ht="21" customHeight="1">
      <c r="A423" s="120"/>
      <c r="B423" s="120"/>
      <c r="C423" s="120"/>
      <c r="D423" s="120"/>
      <c r="E423" s="120"/>
      <c r="F423" s="120"/>
      <c r="G423" s="120"/>
      <c r="H423" s="120"/>
      <c r="I423" s="120"/>
      <c r="J423" s="120"/>
      <c r="K423" s="120"/>
      <c r="L423" s="120"/>
      <c r="M423" s="120"/>
      <c r="N423" s="120"/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  <c r="Z423" s="120"/>
      <c r="AA423" s="120"/>
      <c r="AB423" s="120"/>
      <c r="AC423" s="120"/>
    </row>
    <row r="424" spans="1:29" ht="21" customHeight="1">
      <c r="A424" s="120"/>
      <c r="B424" s="120"/>
      <c r="C424" s="120"/>
      <c r="D424" s="120"/>
      <c r="E424" s="120"/>
      <c r="F424" s="120"/>
      <c r="G424" s="120"/>
      <c r="H424" s="120"/>
      <c r="I424" s="120"/>
      <c r="J424" s="120"/>
      <c r="K424" s="120"/>
      <c r="L424" s="120"/>
      <c r="M424" s="120"/>
      <c r="N424" s="120"/>
      <c r="O424" s="120"/>
      <c r="P424" s="120"/>
      <c r="Q424" s="120"/>
      <c r="R424" s="120"/>
      <c r="S424" s="120"/>
      <c r="T424" s="120"/>
      <c r="U424" s="120"/>
      <c r="V424" s="120"/>
      <c r="W424" s="120"/>
      <c r="X424" s="120"/>
      <c r="Y424" s="120"/>
      <c r="Z424" s="120"/>
      <c r="AA424" s="120"/>
      <c r="AB424" s="120"/>
      <c r="AC424" s="120"/>
    </row>
    <row r="425" spans="1:29" ht="21" customHeight="1">
      <c r="A425" s="120"/>
      <c r="B425" s="120"/>
      <c r="C425" s="120"/>
      <c r="D425" s="120"/>
      <c r="E425" s="120"/>
      <c r="F425" s="120"/>
      <c r="G425" s="120"/>
      <c r="H425" s="120"/>
      <c r="I425" s="120"/>
      <c r="J425" s="120"/>
      <c r="K425" s="120"/>
      <c r="L425" s="120"/>
      <c r="M425" s="120"/>
      <c r="N425" s="120"/>
      <c r="O425" s="120"/>
      <c r="P425" s="120"/>
      <c r="Q425" s="120"/>
      <c r="R425" s="120"/>
      <c r="S425" s="120"/>
      <c r="T425" s="120"/>
      <c r="U425" s="120"/>
      <c r="V425" s="120"/>
      <c r="W425" s="120"/>
      <c r="X425" s="120"/>
      <c r="Y425" s="120"/>
      <c r="Z425" s="120"/>
      <c r="AA425" s="120"/>
      <c r="AB425" s="120"/>
      <c r="AC425" s="120"/>
    </row>
    <row r="426" spans="1:29" ht="21" customHeight="1">
      <c r="A426" s="120"/>
      <c r="B426" s="120"/>
      <c r="C426" s="120"/>
      <c r="D426" s="120"/>
      <c r="E426" s="120"/>
      <c r="F426" s="120"/>
      <c r="G426" s="120"/>
      <c r="H426" s="120"/>
      <c r="I426" s="120"/>
      <c r="J426" s="120"/>
      <c r="K426" s="120"/>
      <c r="L426" s="120"/>
      <c r="M426" s="120"/>
      <c r="N426" s="120"/>
      <c r="O426" s="120"/>
      <c r="P426" s="120"/>
      <c r="Q426" s="120"/>
      <c r="R426" s="120"/>
      <c r="S426" s="120"/>
      <c r="T426" s="120"/>
      <c r="U426" s="120"/>
      <c r="V426" s="120"/>
      <c r="W426" s="120"/>
      <c r="X426" s="120"/>
      <c r="Y426" s="120"/>
      <c r="Z426" s="120"/>
      <c r="AA426" s="120"/>
      <c r="AB426" s="120"/>
      <c r="AC426" s="120"/>
    </row>
    <row r="427" spans="1:29" ht="21" customHeight="1">
      <c r="A427" s="120"/>
      <c r="B427" s="120"/>
      <c r="C427" s="120"/>
      <c r="D427" s="120"/>
      <c r="E427" s="120"/>
      <c r="F427" s="120"/>
      <c r="G427" s="120"/>
      <c r="H427" s="120"/>
      <c r="I427" s="120"/>
      <c r="J427" s="120"/>
      <c r="K427" s="120"/>
      <c r="L427" s="120"/>
      <c r="M427" s="120"/>
      <c r="N427" s="120"/>
      <c r="O427" s="120"/>
      <c r="P427" s="120"/>
      <c r="Q427" s="120"/>
      <c r="R427" s="120"/>
      <c r="S427" s="120"/>
      <c r="T427" s="120"/>
      <c r="U427" s="120"/>
      <c r="V427" s="120"/>
      <c r="W427" s="120"/>
      <c r="X427" s="120"/>
      <c r="Y427" s="120"/>
      <c r="Z427" s="120"/>
      <c r="AA427" s="120"/>
      <c r="AB427" s="120"/>
      <c r="AC427" s="120"/>
    </row>
    <row r="428" spans="1:29" ht="21" customHeight="1">
      <c r="A428" s="120"/>
      <c r="B428" s="120"/>
      <c r="C428" s="120"/>
      <c r="D428" s="120"/>
      <c r="E428" s="120"/>
      <c r="F428" s="120"/>
      <c r="G428" s="120"/>
      <c r="H428" s="120"/>
      <c r="I428" s="120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  <c r="T428" s="120"/>
      <c r="U428" s="120"/>
      <c r="V428" s="120"/>
      <c r="W428" s="120"/>
      <c r="X428" s="120"/>
      <c r="Y428" s="120"/>
      <c r="Z428" s="120"/>
      <c r="AA428" s="120"/>
      <c r="AB428" s="120"/>
      <c r="AC428" s="120"/>
    </row>
    <row r="429" spans="1:29" ht="21" customHeight="1">
      <c r="A429" s="120"/>
      <c r="B429" s="120"/>
      <c r="C429" s="120"/>
      <c r="D429" s="120"/>
      <c r="E429" s="120"/>
      <c r="F429" s="120"/>
      <c r="G429" s="120"/>
      <c r="H429" s="120"/>
      <c r="I429" s="120"/>
      <c r="J429" s="120"/>
      <c r="K429" s="120"/>
      <c r="L429" s="120"/>
      <c r="M429" s="120"/>
      <c r="N429" s="120"/>
      <c r="O429" s="120"/>
      <c r="P429" s="120"/>
      <c r="Q429" s="120"/>
      <c r="R429" s="120"/>
      <c r="S429" s="120"/>
      <c r="T429" s="120"/>
      <c r="U429" s="120"/>
      <c r="V429" s="120"/>
      <c r="W429" s="120"/>
      <c r="X429" s="120"/>
      <c r="Y429" s="120"/>
      <c r="Z429" s="120"/>
      <c r="AA429" s="120"/>
      <c r="AB429" s="120"/>
      <c r="AC429" s="120"/>
    </row>
    <row r="430" spans="1:29" ht="21" customHeight="1">
      <c r="A430" s="120"/>
      <c r="B430" s="120"/>
      <c r="C430" s="120"/>
      <c r="D430" s="120"/>
      <c r="E430" s="120"/>
      <c r="F430" s="120"/>
      <c r="G430" s="120"/>
      <c r="H430" s="120"/>
      <c r="I430" s="120"/>
      <c r="J430" s="120"/>
      <c r="K430" s="120"/>
      <c r="L430" s="120"/>
      <c r="M430" s="120"/>
      <c r="N430" s="120"/>
      <c r="O430" s="120"/>
      <c r="P430" s="120"/>
      <c r="Q430" s="120"/>
      <c r="R430" s="120"/>
      <c r="S430" s="120"/>
      <c r="T430" s="120"/>
      <c r="U430" s="120"/>
      <c r="V430" s="120"/>
      <c r="W430" s="120"/>
      <c r="X430" s="120"/>
      <c r="Y430" s="120"/>
      <c r="Z430" s="120"/>
      <c r="AA430" s="120"/>
      <c r="AB430" s="120"/>
      <c r="AC430" s="120"/>
    </row>
    <row r="431" spans="1:29" ht="21" customHeight="1">
      <c r="A431" s="120"/>
      <c r="B431" s="120"/>
      <c r="C431" s="120"/>
      <c r="D431" s="120"/>
      <c r="E431" s="120"/>
      <c r="F431" s="120"/>
      <c r="G431" s="120"/>
      <c r="H431" s="120"/>
      <c r="I431" s="120"/>
      <c r="J431" s="120"/>
      <c r="K431" s="120"/>
      <c r="L431" s="120"/>
      <c r="M431" s="120"/>
      <c r="N431" s="120"/>
      <c r="O431" s="120"/>
      <c r="P431" s="120"/>
      <c r="Q431" s="120"/>
      <c r="R431" s="120"/>
      <c r="S431" s="120"/>
      <c r="T431" s="120"/>
      <c r="U431" s="120"/>
      <c r="V431" s="120"/>
      <c r="W431" s="120"/>
      <c r="X431" s="120"/>
      <c r="Y431" s="120"/>
      <c r="Z431" s="120"/>
      <c r="AA431" s="120"/>
      <c r="AB431" s="120"/>
      <c r="AC431" s="120"/>
    </row>
    <row r="432" spans="1:29" ht="21" customHeight="1">
      <c r="A432" s="120"/>
      <c r="B432" s="120"/>
      <c r="C432" s="120"/>
      <c r="D432" s="120"/>
      <c r="E432" s="120"/>
      <c r="F432" s="120"/>
      <c r="G432" s="120"/>
      <c r="H432" s="120"/>
      <c r="I432" s="120"/>
      <c r="J432" s="120"/>
      <c r="K432" s="120"/>
      <c r="L432" s="120"/>
      <c r="M432" s="120"/>
      <c r="N432" s="120"/>
      <c r="O432" s="120"/>
      <c r="P432" s="120"/>
      <c r="Q432" s="120"/>
      <c r="R432" s="120"/>
      <c r="S432" s="120"/>
      <c r="T432" s="120"/>
      <c r="U432" s="120"/>
      <c r="V432" s="120"/>
      <c r="W432" s="120"/>
      <c r="X432" s="120"/>
      <c r="Y432" s="120"/>
      <c r="Z432" s="120"/>
      <c r="AA432" s="120"/>
      <c r="AB432" s="120"/>
      <c r="AC432" s="120"/>
    </row>
    <row r="433" spans="1:29" ht="21" customHeight="1">
      <c r="A433" s="120"/>
      <c r="B433" s="120"/>
      <c r="C433" s="120"/>
      <c r="D433" s="120"/>
      <c r="E433" s="120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  <c r="Z433" s="120"/>
      <c r="AA433" s="120"/>
      <c r="AB433" s="120"/>
      <c r="AC433" s="120"/>
    </row>
    <row r="434" spans="1:29" ht="21" customHeight="1">
      <c r="A434" s="120"/>
      <c r="B434" s="120"/>
      <c r="C434" s="120"/>
      <c r="D434" s="120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  <c r="Z434" s="120"/>
      <c r="AA434" s="120"/>
      <c r="AB434" s="120"/>
      <c r="AC434" s="120"/>
    </row>
    <row r="435" spans="1:29" ht="21" customHeight="1">
      <c r="A435" s="120"/>
      <c r="B435" s="120"/>
      <c r="C435" s="120"/>
      <c r="D435" s="120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0"/>
      <c r="AA435" s="120"/>
      <c r="AB435" s="120"/>
      <c r="AC435" s="120"/>
    </row>
    <row r="436" spans="1:29" ht="21" customHeight="1">
      <c r="A436" s="120"/>
      <c r="B436" s="120"/>
      <c r="C436" s="120"/>
      <c r="D436" s="120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  <c r="Z436" s="120"/>
      <c r="AA436" s="120"/>
      <c r="AB436" s="120"/>
      <c r="AC436" s="120"/>
    </row>
    <row r="437" spans="1:29" ht="21" customHeight="1">
      <c r="A437" s="120"/>
      <c r="B437" s="120"/>
      <c r="C437" s="120"/>
      <c r="D437" s="120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  <c r="AA437" s="120"/>
      <c r="AB437" s="120"/>
      <c r="AC437" s="120"/>
    </row>
    <row r="438" spans="1:29" ht="21" customHeight="1">
      <c r="A438" s="120"/>
      <c r="B438" s="120"/>
      <c r="C438" s="120"/>
      <c r="D438" s="120"/>
      <c r="E438" s="120"/>
      <c r="F438" s="120"/>
      <c r="G438" s="120"/>
      <c r="H438" s="120"/>
      <c r="I438" s="120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  <c r="Z438" s="120"/>
      <c r="AA438" s="120"/>
      <c r="AB438" s="120"/>
      <c r="AC438" s="120"/>
    </row>
    <row r="439" spans="1:29" ht="21" customHeight="1">
      <c r="A439" s="120"/>
      <c r="B439" s="120"/>
      <c r="C439" s="120"/>
      <c r="D439" s="120"/>
      <c r="E439" s="120"/>
      <c r="F439" s="120"/>
      <c r="G439" s="120"/>
      <c r="H439" s="120"/>
      <c r="I439" s="120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  <c r="Z439" s="120"/>
      <c r="AA439" s="120"/>
      <c r="AB439" s="120"/>
      <c r="AC439" s="120"/>
    </row>
    <row r="440" spans="1:29" ht="21" customHeight="1">
      <c r="A440" s="120"/>
      <c r="B440" s="120"/>
      <c r="C440" s="120"/>
      <c r="D440" s="120"/>
      <c r="E440" s="120"/>
      <c r="F440" s="120"/>
      <c r="G440" s="120"/>
      <c r="H440" s="120"/>
      <c r="I440" s="120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  <c r="T440" s="120"/>
      <c r="U440" s="120"/>
      <c r="V440" s="120"/>
      <c r="W440" s="120"/>
      <c r="X440" s="120"/>
      <c r="Y440" s="120"/>
      <c r="Z440" s="120"/>
      <c r="AA440" s="120"/>
      <c r="AB440" s="120"/>
      <c r="AC440" s="120"/>
    </row>
    <row r="441" spans="1:29" ht="21" customHeight="1">
      <c r="A441" s="120"/>
      <c r="B441" s="120"/>
      <c r="C441" s="120"/>
      <c r="D441" s="120"/>
      <c r="E441" s="120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  <c r="Z441" s="120"/>
      <c r="AA441" s="120"/>
      <c r="AB441" s="120"/>
      <c r="AC441" s="120"/>
    </row>
    <row r="442" spans="1:29" ht="21" customHeight="1">
      <c r="A442" s="120"/>
      <c r="B442" s="120"/>
      <c r="C442" s="120"/>
      <c r="D442" s="120"/>
      <c r="E442" s="120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  <c r="T442" s="120"/>
      <c r="U442" s="120"/>
      <c r="V442" s="120"/>
      <c r="W442" s="120"/>
      <c r="X442" s="120"/>
      <c r="Y442" s="120"/>
      <c r="Z442" s="120"/>
      <c r="AA442" s="120"/>
      <c r="AB442" s="120"/>
      <c r="AC442" s="120"/>
    </row>
    <row r="443" spans="1:29" ht="21" customHeight="1">
      <c r="A443" s="120"/>
      <c r="B443" s="120"/>
      <c r="C443" s="120"/>
      <c r="D443" s="120"/>
      <c r="E443" s="120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  <c r="T443" s="120"/>
      <c r="U443" s="120"/>
      <c r="V443" s="120"/>
      <c r="W443" s="120"/>
      <c r="X443" s="120"/>
      <c r="Y443" s="120"/>
      <c r="Z443" s="120"/>
      <c r="AA443" s="120"/>
      <c r="AB443" s="120"/>
      <c r="AC443" s="120"/>
    </row>
    <row r="444" spans="1:29" ht="21" customHeight="1">
      <c r="A444" s="120"/>
      <c r="B444" s="120"/>
      <c r="C444" s="120"/>
      <c r="D444" s="120"/>
      <c r="E444" s="120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  <c r="Z444" s="120"/>
      <c r="AA444" s="120"/>
      <c r="AB444" s="120"/>
      <c r="AC444" s="120"/>
    </row>
    <row r="445" spans="1:29" ht="21" customHeight="1">
      <c r="A445" s="120"/>
      <c r="B445" s="120"/>
      <c r="C445" s="120"/>
      <c r="D445" s="120"/>
      <c r="E445" s="120"/>
      <c r="F445" s="120"/>
      <c r="G445" s="120"/>
      <c r="H445" s="120"/>
      <c r="I445" s="120"/>
      <c r="J445" s="120"/>
      <c r="K445" s="120"/>
      <c r="L445" s="120"/>
      <c r="M445" s="120"/>
      <c r="N445" s="120"/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  <c r="Z445" s="120"/>
      <c r="AA445" s="120"/>
      <c r="AB445" s="120"/>
      <c r="AC445" s="120"/>
    </row>
    <row r="446" spans="1:29" ht="21" customHeight="1">
      <c r="A446" s="120"/>
      <c r="B446" s="120"/>
      <c r="C446" s="120"/>
      <c r="D446" s="120"/>
      <c r="E446" s="120"/>
      <c r="F446" s="120"/>
      <c r="G446" s="120"/>
      <c r="H446" s="120"/>
      <c r="I446" s="120"/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0"/>
      <c r="AA446" s="120"/>
      <c r="AB446" s="120"/>
      <c r="AC446" s="120"/>
    </row>
    <row r="447" spans="1:29" ht="21" customHeight="1">
      <c r="A447" s="120"/>
      <c r="B447" s="120"/>
      <c r="C447" s="120"/>
      <c r="D447" s="120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0"/>
      <c r="AA447" s="120"/>
      <c r="AB447" s="120"/>
      <c r="AC447" s="120"/>
    </row>
    <row r="448" spans="1:29" ht="21" customHeight="1">
      <c r="A448" s="120"/>
      <c r="B448" s="120"/>
      <c r="C448" s="120"/>
      <c r="D448" s="120"/>
      <c r="E448" s="120"/>
      <c r="F448" s="120"/>
      <c r="G448" s="120"/>
      <c r="H448" s="120"/>
      <c r="I448" s="120"/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  <c r="Z448" s="120"/>
      <c r="AA448" s="120"/>
      <c r="AB448" s="120"/>
      <c r="AC448" s="120"/>
    </row>
    <row r="449" spans="1:29" ht="21" customHeight="1">
      <c r="A449" s="120"/>
      <c r="B449" s="120"/>
      <c r="C449" s="120"/>
      <c r="D449" s="120"/>
      <c r="E449" s="120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  <c r="Z449" s="120"/>
      <c r="AA449" s="120"/>
      <c r="AB449" s="120"/>
      <c r="AC449" s="120"/>
    </row>
    <row r="450" spans="1:29" ht="21" customHeight="1">
      <c r="A450" s="120"/>
      <c r="B450" s="120"/>
      <c r="C450" s="120"/>
      <c r="D450" s="120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  <c r="AA450" s="120"/>
      <c r="AB450" s="120"/>
      <c r="AC450" s="120"/>
    </row>
    <row r="451" spans="1:29" ht="21" customHeight="1">
      <c r="A451" s="120"/>
      <c r="B451" s="120"/>
      <c r="C451" s="120"/>
      <c r="D451" s="120"/>
      <c r="E451" s="120"/>
      <c r="F451" s="120"/>
      <c r="G451" s="120"/>
      <c r="H451" s="120"/>
      <c r="I451" s="120"/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  <c r="Z451" s="120"/>
      <c r="AA451" s="120"/>
      <c r="AB451" s="120"/>
      <c r="AC451" s="120"/>
    </row>
    <row r="452" spans="1:29" ht="21" customHeight="1">
      <c r="A452" s="120"/>
      <c r="B452" s="120"/>
      <c r="C452" s="120"/>
      <c r="D452" s="120"/>
      <c r="E452" s="120"/>
      <c r="F452" s="120"/>
      <c r="G452" s="120"/>
      <c r="H452" s="120"/>
      <c r="I452" s="120"/>
      <c r="J452" s="120"/>
      <c r="K452" s="120"/>
      <c r="L452" s="120"/>
      <c r="M452" s="120"/>
      <c r="N452" s="120"/>
      <c r="O452" s="120"/>
      <c r="P452" s="120"/>
      <c r="Q452" s="120"/>
      <c r="R452" s="120"/>
      <c r="S452" s="120"/>
      <c r="T452" s="120"/>
      <c r="U452" s="120"/>
      <c r="V452" s="120"/>
      <c r="W452" s="120"/>
      <c r="X452" s="120"/>
      <c r="Y452" s="120"/>
      <c r="Z452" s="120"/>
      <c r="AA452" s="120"/>
      <c r="AB452" s="120"/>
      <c r="AC452" s="120"/>
    </row>
    <row r="453" spans="1:29" ht="21" customHeight="1">
      <c r="A453" s="120"/>
      <c r="B453" s="120"/>
      <c r="C453" s="120"/>
      <c r="D453" s="120"/>
      <c r="E453" s="120"/>
      <c r="F453" s="120"/>
      <c r="G453" s="120"/>
      <c r="H453" s="120"/>
      <c r="I453" s="120"/>
      <c r="J453" s="120"/>
      <c r="K453" s="120"/>
      <c r="L453" s="120"/>
      <c r="M453" s="120"/>
      <c r="N453" s="120"/>
      <c r="O453" s="120"/>
      <c r="P453" s="120"/>
      <c r="Q453" s="120"/>
      <c r="R453" s="120"/>
      <c r="S453" s="120"/>
      <c r="T453" s="120"/>
      <c r="U453" s="120"/>
      <c r="V453" s="120"/>
      <c r="W453" s="120"/>
      <c r="X453" s="120"/>
      <c r="Y453" s="120"/>
      <c r="Z453" s="120"/>
      <c r="AA453" s="120"/>
      <c r="AB453" s="120"/>
      <c r="AC453" s="120"/>
    </row>
    <row r="454" spans="1:29" ht="21" customHeight="1">
      <c r="A454" s="120"/>
      <c r="B454" s="120"/>
      <c r="C454" s="120"/>
      <c r="D454" s="120"/>
      <c r="E454" s="120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0"/>
      <c r="AA454" s="120"/>
      <c r="AB454" s="120"/>
      <c r="AC454" s="120"/>
    </row>
    <row r="455" spans="1:29" ht="21" customHeight="1">
      <c r="A455" s="120"/>
      <c r="B455" s="120"/>
      <c r="C455" s="120"/>
      <c r="D455" s="120"/>
      <c r="E455" s="120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  <c r="P455" s="120"/>
      <c r="Q455" s="120"/>
      <c r="R455" s="120"/>
      <c r="S455" s="120"/>
      <c r="T455" s="120"/>
      <c r="U455" s="120"/>
      <c r="V455" s="120"/>
      <c r="W455" s="120"/>
      <c r="X455" s="120"/>
      <c r="Y455" s="120"/>
      <c r="Z455" s="120"/>
      <c r="AA455" s="120"/>
      <c r="AB455" s="120"/>
      <c r="AC455" s="120"/>
    </row>
    <row r="456" spans="1:29" ht="21" customHeight="1">
      <c r="A456" s="120"/>
      <c r="B456" s="120"/>
      <c r="C456" s="120"/>
      <c r="D456" s="120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  <c r="Z456" s="120"/>
      <c r="AA456" s="120"/>
      <c r="AB456" s="120"/>
      <c r="AC456" s="120"/>
    </row>
    <row r="457" spans="1:29" ht="21" customHeight="1">
      <c r="A457" s="120"/>
      <c r="B457" s="120"/>
      <c r="C457" s="120"/>
      <c r="D457" s="120"/>
      <c r="E457" s="120"/>
      <c r="F457" s="120"/>
      <c r="G457" s="120"/>
      <c r="H457" s="120"/>
      <c r="I457" s="120"/>
      <c r="J457" s="120"/>
      <c r="K457" s="120"/>
      <c r="L457" s="120"/>
      <c r="M457" s="120"/>
      <c r="N457" s="120"/>
      <c r="O457" s="120"/>
      <c r="P457" s="120"/>
      <c r="Q457" s="120"/>
      <c r="R457" s="120"/>
      <c r="S457" s="120"/>
      <c r="T457" s="120"/>
      <c r="U457" s="120"/>
      <c r="V457" s="120"/>
      <c r="W457" s="120"/>
      <c r="X457" s="120"/>
      <c r="Y457" s="120"/>
      <c r="Z457" s="120"/>
      <c r="AA457" s="120"/>
      <c r="AB457" s="120"/>
      <c r="AC457" s="120"/>
    </row>
    <row r="458" spans="1:29" ht="21" customHeight="1">
      <c r="A458" s="120"/>
      <c r="B458" s="120"/>
      <c r="C458" s="120"/>
      <c r="D458" s="120"/>
      <c r="E458" s="120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  <c r="Z458" s="120"/>
      <c r="AA458" s="120"/>
      <c r="AB458" s="120"/>
      <c r="AC458" s="120"/>
    </row>
    <row r="459" spans="1:29" ht="21" customHeight="1">
      <c r="A459" s="120"/>
      <c r="B459" s="120"/>
      <c r="C459" s="120"/>
      <c r="D459" s="120"/>
      <c r="E459" s="120"/>
      <c r="F459" s="120"/>
      <c r="G459" s="120"/>
      <c r="H459" s="120"/>
      <c r="I459" s="120"/>
      <c r="J459" s="120"/>
      <c r="K459" s="120"/>
      <c r="L459" s="120"/>
      <c r="M459" s="120"/>
      <c r="N459" s="120"/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  <c r="Z459" s="120"/>
      <c r="AA459" s="120"/>
      <c r="AB459" s="120"/>
      <c r="AC459" s="120"/>
    </row>
    <row r="460" spans="1:29" ht="21" customHeight="1">
      <c r="A460" s="120"/>
      <c r="B460" s="120"/>
      <c r="C460" s="120"/>
      <c r="D460" s="120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  <c r="P460" s="120"/>
      <c r="Q460" s="120"/>
      <c r="R460" s="120"/>
      <c r="S460" s="120"/>
      <c r="T460" s="120"/>
      <c r="U460" s="120"/>
      <c r="V460" s="120"/>
      <c r="W460" s="120"/>
      <c r="X460" s="120"/>
      <c r="Y460" s="120"/>
      <c r="Z460" s="120"/>
      <c r="AA460" s="120"/>
      <c r="AB460" s="120"/>
      <c r="AC460" s="120"/>
    </row>
    <row r="461" spans="1:29" ht="21" customHeight="1">
      <c r="A461" s="120"/>
      <c r="B461" s="120"/>
      <c r="C461" s="120"/>
      <c r="D461" s="120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  <c r="Q461" s="120"/>
      <c r="R461" s="120"/>
      <c r="S461" s="120"/>
      <c r="T461" s="120"/>
      <c r="U461" s="120"/>
      <c r="V461" s="120"/>
      <c r="W461" s="120"/>
      <c r="X461" s="120"/>
      <c r="Y461" s="120"/>
      <c r="Z461" s="120"/>
      <c r="AA461" s="120"/>
      <c r="AB461" s="120"/>
      <c r="AC461" s="120"/>
    </row>
    <row r="462" spans="1:29" ht="21" customHeight="1">
      <c r="A462" s="120"/>
      <c r="B462" s="120"/>
      <c r="C462" s="120"/>
      <c r="D462" s="120"/>
      <c r="E462" s="120"/>
      <c r="F462" s="120"/>
      <c r="G462" s="120"/>
      <c r="H462" s="120"/>
      <c r="I462" s="120"/>
      <c r="J462" s="120"/>
      <c r="K462" s="120"/>
      <c r="L462" s="120"/>
      <c r="M462" s="120"/>
      <c r="N462" s="120"/>
      <c r="O462" s="120"/>
      <c r="P462" s="120"/>
      <c r="Q462" s="120"/>
      <c r="R462" s="120"/>
      <c r="S462" s="120"/>
      <c r="T462" s="120"/>
      <c r="U462" s="120"/>
      <c r="V462" s="120"/>
      <c r="W462" s="120"/>
      <c r="X462" s="120"/>
      <c r="Y462" s="120"/>
      <c r="Z462" s="120"/>
      <c r="AA462" s="120"/>
      <c r="AB462" s="120"/>
      <c r="AC462" s="120"/>
    </row>
    <row r="463" spans="1:29" ht="21" customHeight="1">
      <c r="A463" s="120"/>
      <c r="B463" s="120"/>
      <c r="C463" s="120"/>
      <c r="D463" s="120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  <c r="P463" s="120"/>
      <c r="Q463" s="120"/>
      <c r="R463" s="120"/>
      <c r="S463" s="120"/>
      <c r="T463" s="120"/>
      <c r="U463" s="120"/>
      <c r="V463" s="120"/>
      <c r="W463" s="120"/>
      <c r="X463" s="120"/>
      <c r="Y463" s="120"/>
      <c r="Z463" s="120"/>
      <c r="AA463" s="120"/>
      <c r="AB463" s="120"/>
      <c r="AC463" s="120"/>
    </row>
    <row r="464" spans="1:29" ht="21" customHeight="1">
      <c r="A464" s="120"/>
      <c r="B464" s="120"/>
      <c r="C464" s="120"/>
      <c r="D464" s="120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  <c r="T464" s="120"/>
      <c r="U464" s="120"/>
      <c r="V464" s="120"/>
      <c r="W464" s="120"/>
      <c r="X464" s="120"/>
      <c r="Y464" s="120"/>
      <c r="Z464" s="120"/>
      <c r="AA464" s="120"/>
      <c r="AB464" s="120"/>
      <c r="AC464" s="120"/>
    </row>
    <row r="465" spans="1:29" ht="21" customHeight="1">
      <c r="A465" s="120"/>
      <c r="B465" s="120"/>
      <c r="C465" s="120"/>
      <c r="D465" s="120"/>
      <c r="E465" s="120"/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  <c r="Z465" s="120"/>
      <c r="AA465" s="120"/>
      <c r="AB465" s="120"/>
      <c r="AC465" s="120"/>
    </row>
    <row r="466" spans="1:29" ht="21" customHeight="1">
      <c r="A466" s="120"/>
      <c r="B466" s="120"/>
      <c r="C466" s="120"/>
      <c r="D466" s="120"/>
      <c r="E466" s="120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  <c r="Z466" s="120"/>
      <c r="AA466" s="120"/>
      <c r="AB466" s="120"/>
      <c r="AC466" s="120"/>
    </row>
    <row r="467" spans="1:29" ht="21" customHeight="1">
      <c r="A467" s="120"/>
      <c r="B467" s="120"/>
      <c r="C467" s="120"/>
      <c r="D467" s="120"/>
      <c r="E467" s="120"/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  <c r="P467" s="120"/>
      <c r="Q467" s="120"/>
      <c r="R467" s="120"/>
      <c r="S467" s="120"/>
      <c r="T467" s="120"/>
      <c r="U467" s="120"/>
      <c r="V467" s="120"/>
      <c r="W467" s="120"/>
      <c r="X467" s="120"/>
      <c r="Y467" s="120"/>
      <c r="Z467" s="120"/>
      <c r="AA467" s="120"/>
      <c r="AB467" s="120"/>
      <c r="AC467" s="120"/>
    </row>
    <row r="468" spans="1:29" ht="21" customHeight="1">
      <c r="A468" s="120"/>
      <c r="B468" s="120"/>
      <c r="C468" s="120"/>
      <c r="D468" s="120"/>
      <c r="E468" s="120"/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  <c r="P468" s="120"/>
      <c r="Q468" s="120"/>
      <c r="R468" s="120"/>
      <c r="S468" s="120"/>
      <c r="T468" s="120"/>
      <c r="U468" s="120"/>
      <c r="V468" s="120"/>
      <c r="W468" s="120"/>
      <c r="X468" s="120"/>
      <c r="Y468" s="120"/>
      <c r="Z468" s="120"/>
      <c r="AA468" s="120"/>
      <c r="AB468" s="120"/>
      <c r="AC468" s="120"/>
    </row>
    <row r="469" spans="1:29" ht="21" customHeight="1">
      <c r="A469" s="120"/>
      <c r="B469" s="120"/>
      <c r="C469" s="120"/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  <c r="Z469" s="120"/>
      <c r="AA469" s="120"/>
      <c r="AB469" s="120"/>
      <c r="AC469" s="120"/>
    </row>
    <row r="470" spans="1:29" ht="21" customHeight="1">
      <c r="A470" s="120"/>
      <c r="B470" s="120"/>
      <c r="C470" s="120"/>
      <c r="D470" s="120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  <c r="Z470" s="120"/>
      <c r="AA470" s="120"/>
      <c r="AB470" s="120"/>
      <c r="AC470" s="120"/>
    </row>
    <row r="471" spans="1:29" ht="21" customHeight="1">
      <c r="A471" s="120"/>
      <c r="B471" s="120"/>
      <c r="C471" s="120"/>
      <c r="D471" s="120"/>
      <c r="E471" s="120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  <c r="P471" s="120"/>
      <c r="Q471" s="120"/>
      <c r="R471" s="120"/>
      <c r="S471" s="120"/>
      <c r="T471" s="120"/>
      <c r="U471" s="120"/>
      <c r="V471" s="120"/>
      <c r="W471" s="120"/>
      <c r="X471" s="120"/>
      <c r="Y471" s="120"/>
      <c r="Z471" s="120"/>
      <c r="AA471" s="120"/>
      <c r="AB471" s="120"/>
      <c r="AC471" s="120"/>
    </row>
    <row r="472" spans="1:29" ht="21" customHeight="1">
      <c r="A472" s="120"/>
      <c r="B472" s="120"/>
      <c r="C472" s="120"/>
      <c r="D472" s="120"/>
      <c r="E472" s="120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  <c r="P472" s="120"/>
      <c r="Q472" s="120"/>
      <c r="R472" s="120"/>
      <c r="S472" s="120"/>
      <c r="T472" s="120"/>
      <c r="U472" s="120"/>
      <c r="V472" s="120"/>
      <c r="W472" s="120"/>
      <c r="X472" s="120"/>
      <c r="Y472" s="120"/>
      <c r="Z472" s="120"/>
      <c r="AA472" s="120"/>
      <c r="AB472" s="120"/>
      <c r="AC472" s="120"/>
    </row>
    <row r="473" spans="1:29" ht="21" customHeight="1">
      <c r="A473" s="120"/>
      <c r="B473" s="120"/>
      <c r="C473" s="120"/>
      <c r="D473" s="120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  <c r="P473" s="120"/>
      <c r="Q473" s="120"/>
      <c r="R473" s="120"/>
      <c r="S473" s="120"/>
      <c r="T473" s="120"/>
      <c r="U473" s="120"/>
      <c r="V473" s="120"/>
      <c r="W473" s="120"/>
      <c r="X473" s="120"/>
      <c r="Y473" s="120"/>
      <c r="Z473" s="120"/>
      <c r="AA473" s="120"/>
      <c r="AB473" s="120"/>
      <c r="AC473" s="120"/>
    </row>
    <row r="474" spans="1:29" ht="21" customHeight="1">
      <c r="A474" s="120"/>
      <c r="B474" s="120"/>
      <c r="C474" s="120"/>
      <c r="D474" s="120"/>
      <c r="E474" s="120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  <c r="P474" s="120"/>
      <c r="Q474" s="120"/>
      <c r="R474" s="120"/>
      <c r="S474" s="120"/>
      <c r="T474" s="120"/>
      <c r="U474" s="120"/>
      <c r="V474" s="120"/>
      <c r="W474" s="120"/>
      <c r="X474" s="120"/>
      <c r="Y474" s="120"/>
      <c r="Z474" s="120"/>
      <c r="AA474" s="120"/>
      <c r="AB474" s="120"/>
      <c r="AC474" s="120"/>
    </row>
    <row r="475" spans="1:29" ht="21" customHeight="1">
      <c r="A475" s="120"/>
      <c r="B475" s="120"/>
      <c r="C475" s="120"/>
      <c r="D475" s="120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  <c r="P475" s="120"/>
      <c r="Q475" s="120"/>
      <c r="R475" s="120"/>
      <c r="S475" s="120"/>
      <c r="T475" s="120"/>
      <c r="U475" s="120"/>
      <c r="V475" s="120"/>
      <c r="W475" s="120"/>
      <c r="X475" s="120"/>
      <c r="Y475" s="120"/>
      <c r="Z475" s="120"/>
      <c r="AA475" s="120"/>
      <c r="AB475" s="120"/>
      <c r="AC475" s="120"/>
    </row>
    <row r="476" spans="1:29" ht="21" customHeight="1">
      <c r="A476" s="120"/>
      <c r="B476" s="120"/>
      <c r="C476" s="120"/>
      <c r="D476" s="120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  <c r="P476" s="120"/>
      <c r="Q476" s="120"/>
      <c r="R476" s="120"/>
      <c r="S476" s="120"/>
      <c r="T476" s="120"/>
      <c r="U476" s="120"/>
      <c r="V476" s="120"/>
      <c r="W476" s="120"/>
      <c r="X476" s="120"/>
      <c r="Y476" s="120"/>
      <c r="Z476" s="120"/>
      <c r="AA476" s="120"/>
      <c r="AB476" s="120"/>
      <c r="AC476" s="120"/>
    </row>
    <row r="477" spans="1:29" ht="21" customHeight="1">
      <c r="A477" s="120"/>
      <c r="B477" s="120"/>
      <c r="C477" s="120"/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  <c r="Z477" s="120"/>
      <c r="AA477" s="120"/>
      <c r="AB477" s="120"/>
      <c r="AC477" s="120"/>
    </row>
    <row r="478" spans="1:29" ht="21" customHeight="1">
      <c r="A478" s="120"/>
      <c r="B478" s="120"/>
      <c r="C478" s="120"/>
      <c r="D478" s="120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  <c r="T478" s="120"/>
      <c r="U478" s="120"/>
      <c r="V478" s="120"/>
      <c r="W478" s="120"/>
      <c r="X478" s="120"/>
      <c r="Y478" s="120"/>
      <c r="Z478" s="120"/>
      <c r="AA478" s="120"/>
      <c r="AB478" s="120"/>
      <c r="AC478" s="120"/>
    </row>
    <row r="479" spans="1:29" ht="21" customHeight="1">
      <c r="A479" s="120"/>
      <c r="B479" s="120"/>
      <c r="C479" s="120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  <c r="P479" s="120"/>
      <c r="Q479" s="120"/>
      <c r="R479" s="120"/>
      <c r="S479" s="120"/>
      <c r="T479" s="120"/>
      <c r="U479" s="120"/>
      <c r="V479" s="120"/>
      <c r="W479" s="120"/>
      <c r="X479" s="120"/>
      <c r="Y479" s="120"/>
      <c r="Z479" s="120"/>
      <c r="AA479" s="120"/>
      <c r="AB479" s="120"/>
      <c r="AC479" s="120"/>
    </row>
    <row r="480" spans="1:29" ht="21" customHeight="1">
      <c r="A480" s="120"/>
      <c r="B480" s="120"/>
      <c r="C480" s="120"/>
      <c r="D480" s="120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  <c r="P480" s="120"/>
      <c r="Q480" s="120"/>
      <c r="R480" s="120"/>
      <c r="S480" s="120"/>
      <c r="T480" s="120"/>
      <c r="U480" s="120"/>
      <c r="V480" s="120"/>
      <c r="W480" s="120"/>
      <c r="X480" s="120"/>
      <c r="Y480" s="120"/>
      <c r="Z480" s="120"/>
      <c r="AA480" s="120"/>
      <c r="AB480" s="120"/>
      <c r="AC480" s="120"/>
    </row>
    <row r="481" spans="1:29" ht="21" customHeight="1">
      <c r="A481" s="120"/>
      <c r="B481" s="120"/>
      <c r="C481" s="120"/>
      <c r="D481" s="120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  <c r="P481" s="120"/>
      <c r="Q481" s="120"/>
      <c r="R481" s="120"/>
      <c r="S481" s="120"/>
      <c r="T481" s="120"/>
      <c r="U481" s="120"/>
      <c r="V481" s="120"/>
      <c r="W481" s="120"/>
      <c r="X481" s="120"/>
      <c r="Y481" s="120"/>
      <c r="Z481" s="120"/>
      <c r="AA481" s="120"/>
      <c r="AB481" s="120"/>
      <c r="AC481" s="120"/>
    </row>
    <row r="482" spans="1:29" ht="21" customHeight="1">
      <c r="A482" s="120"/>
      <c r="B482" s="120"/>
      <c r="C482" s="120"/>
      <c r="D482" s="120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  <c r="Z482" s="120"/>
      <c r="AA482" s="120"/>
      <c r="AB482" s="120"/>
      <c r="AC482" s="120"/>
    </row>
    <row r="483" spans="1:29" ht="21" customHeight="1">
      <c r="A483" s="120"/>
      <c r="B483" s="120"/>
      <c r="C483" s="120"/>
      <c r="D483" s="120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  <c r="T483" s="120"/>
      <c r="U483" s="120"/>
      <c r="V483" s="120"/>
      <c r="W483" s="120"/>
      <c r="X483" s="120"/>
      <c r="Y483" s="120"/>
      <c r="Z483" s="120"/>
      <c r="AA483" s="120"/>
      <c r="AB483" s="120"/>
      <c r="AC483" s="120"/>
    </row>
    <row r="484" spans="1:29" ht="21" customHeight="1">
      <c r="A484" s="120"/>
      <c r="B484" s="120"/>
      <c r="C484" s="120"/>
      <c r="D484" s="120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  <c r="Z484" s="120"/>
      <c r="AA484" s="120"/>
      <c r="AB484" s="120"/>
      <c r="AC484" s="120"/>
    </row>
    <row r="485" spans="1:29" ht="21" customHeight="1">
      <c r="A485" s="120"/>
      <c r="B485" s="120"/>
      <c r="C485" s="120"/>
      <c r="D485" s="120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  <c r="P485" s="120"/>
      <c r="Q485" s="120"/>
      <c r="R485" s="120"/>
      <c r="S485" s="120"/>
      <c r="T485" s="120"/>
      <c r="U485" s="120"/>
      <c r="V485" s="120"/>
      <c r="W485" s="120"/>
      <c r="X485" s="120"/>
      <c r="Y485" s="120"/>
      <c r="Z485" s="120"/>
      <c r="AA485" s="120"/>
      <c r="AB485" s="120"/>
      <c r="AC485" s="120"/>
    </row>
    <row r="486" spans="1:29" ht="21" customHeight="1">
      <c r="A486" s="120"/>
      <c r="B486" s="120"/>
      <c r="C486" s="120"/>
      <c r="D486" s="120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  <c r="Z486" s="120"/>
      <c r="AA486" s="120"/>
      <c r="AB486" s="120"/>
      <c r="AC486" s="120"/>
    </row>
    <row r="487" spans="1:29" ht="21" customHeight="1">
      <c r="A487" s="120"/>
      <c r="B487" s="120"/>
      <c r="C487" s="120"/>
      <c r="D487" s="120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  <c r="Z487" s="120"/>
      <c r="AA487" s="120"/>
      <c r="AB487" s="120"/>
      <c r="AC487" s="120"/>
    </row>
    <row r="488" spans="1:29" ht="21" customHeight="1">
      <c r="A488" s="120"/>
      <c r="B488" s="120"/>
      <c r="C488" s="120"/>
      <c r="D488" s="120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  <c r="AA488" s="120"/>
      <c r="AB488" s="120"/>
      <c r="AC488" s="120"/>
    </row>
    <row r="489" spans="1:29" ht="21" customHeight="1">
      <c r="A489" s="120"/>
      <c r="B489" s="120"/>
      <c r="C489" s="120"/>
      <c r="D489" s="120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  <c r="AA489" s="120"/>
      <c r="AB489" s="120"/>
      <c r="AC489" s="120"/>
    </row>
    <row r="490" spans="1:29" ht="21" customHeight="1">
      <c r="A490" s="120"/>
      <c r="B490" s="120"/>
      <c r="C490" s="120"/>
      <c r="D490" s="120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  <c r="AA490" s="120"/>
      <c r="AB490" s="120"/>
      <c r="AC490" s="120"/>
    </row>
    <row r="491" spans="1:29" ht="21" customHeight="1">
      <c r="A491" s="120"/>
      <c r="B491" s="120"/>
      <c r="C491" s="120"/>
      <c r="D491" s="120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  <c r="AA491" s="120"/>
      <c r="AB491" s="120"/>
      <c r="AC491" s="120"/>
    </row>
    <row r="492" spans="1:29" ht="21" customHeight="1">
      <c r="A492" s="120"/>
      <c r="B492" s="120"/>
      <c r="C492" s="120"/>
      <c r="D492" s="120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  <c r="AA492" s="120"/>
      <c r="AB492" s="120"/>
      <c r="AC492" s="120"/>
    </row>
    <row r="493" spans="1:29" ht="21" customHeight="1">
      <c r="A493" s="120"/>
      <c r="B493" s="120"/>
      <c r="C493" s="120"/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  <c r="AA493" s="120"/>
      <c r="AB493" s="120"/>
      <c r="AC493" s="120"/>
    </row>
    <row r="494" spans="1:29" ht="21" customHeight="1">
      <c r="A494" s="120"/>
      <c r="B494" s="120"/>
      <c r="C494" s="120"/>
      <c r="D494" s="120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  <c r="AA494" s="120"/>
      <c r="AB494" s="120"/>
      <c r="AC494" s="120"/>
    </row>
    <row r="495" spans="1:29" ht="21" customHeight="1">
      <c r="A495" s="120"/>
      <c r="B495" s="120"/>
      <c r="C495" s="120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  <c r="AA495" s="120"/>
      <c r="AB495" s="120"/>
      <c r="AC495" s="120"/>
    </row>
    <row r="496" spans="1:29" ht="21" customHeight="1">
      <c r="A496" s="120"/>
      <c r="B496" s="120"/>
      <c r="C496" s="120"/>
      <c r="D496" s="120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  <c r="Z496" s="120"/>
      <c r="AA496" s="120"/>
      <c r="AB496" s="120"/>
      <c r="AC496" s="120"/>
    </row>
    <row r="497" spans="1:29" ht="21" customHeight="1">
      <c r="A497" s="120"/>
      <c r="B497" s="120"/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  <c r="P497" s="120"/>
      <c r="Q497" s="120"/>
      <c r="R497" s="120"/>
      <c r="S497" s="120"/>
      <c r="T497" s="120"/>
      <c r="U497" s="120"/>
      <c r="V497" s="120"/>
      <c r="W497" s="120"/>
      <c r="X497" s="120"/>
      <c r="Y497" s="120"/>
      <c r="Z497" s="120"/>
      <c r="AA497" s="120"/>
      <c r="AB497" s="120"/>
      <c r="AC497" s="120"/>
    </row>
    <row r="498" spans="1:29" ht="21" customHeight="1">
      <c r="A498" s="120"/>
      <c r="B498" s="120"/>
      <c r="C498" s="120"/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  <c r="P498" s="120"/>
      <c r="Q498" s="120"/>
      <c r="R498" s="120"/>
      <c r="S498" s="120"/>
      <c r="T498" s="120"/>
      <c r="U498" s="120"/>
      <c r="V498" s="120"/>
      <c r="W498" s="120"/>
      <c r="X498" s="120"/>
      <c r="Y498" s="120"/>
      <c r="Z498" s="120"/>
      <c r="AA498" s="120"/>
      <c r="AB498" s="120"/>
      <c r="AC498" s="120"/>
    </row>
    <row r="499" spans="1:29" ht="21" customHeight="1">
      <c r="A499" s="120"/>
      <c r="B499" s="120"/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  <c r="P499" s="120"/>
      <c r="Q499" s="120"/>
      <c r="R499" s="120"/>
      <c r="S499" s="120"/>
      <c r="T499" s="120"/>
      <c r="U499" s="120"/>
      <c r="V499" s="120"/>
      <c r="W499" s="120"/>
      <c r="X499" s="120"/>
      <c r="Y499" s="120"/>
      <c r="Z499" s="120"/>
      <c r="AA499" s="120"/>
      <c r="AB499" s="120"/>
      <c r="AC499" s="120"/>
    </row>
    <row r="500" spans="1:29" ht="21" customHeight="1">
      <c r="A500" s="120"/>
      <c r="B500" s="120"/>
      <c r="C500" s="120"/>
      <c r="D500" s="120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  <c r="P500" s="120"/>
      <c r="Q500" s="120"/>
      <c r="R500" s="120"/>
      <c r="S500" s="120"/>
      <c r="T500" s="120"/>
      <c r="U500" s="120"/>
      <c r="V500" s="120"/>
      <c r="W500" s="120"/>
      <c r="X500" s="120"/>
      <c r="Y500" s="120"/>
      <c r="Z500" s="120"/>
      <c r="AA500" s="120"/>
      <c r="AB500" s="120"/>
      <c r="AC500" s="120"/>
    </row>
    <row r="501" spans="1:29" ht="21" customHeight="1">
      <c r="A501" s="120"/>
      <c r="B501" s="120"/>
      <c r="C501" s="120"/>
      <c r="D501" s="120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  <c r="P501" s="120"/>
      <c r="Q501" s="120"/>
      <c r="R501" s="120"/>
      <c r="S501" s="120"/>
      <c r="T501" s="120"/>
      <c r="U501" s="120"/>
      <c r="V501" s="120"/>
      <c r="W501" s="120"/>
      <c r="X501" s="120"/>
      <c r="Y501" s="120"/>
      <c r="Z501" s="120"/>
      <c r="AA501" s="120"/>
      <c r="AB501" s="120"/>
      <c r="AC501" s="120"/>
    </row>
    <row r="502" spans="1:29" ht="21" customHeight="1">
      <c r="A502" s="120"/>
      <c r="B502" s="120"/>
      <c r="C502" s="120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  <c r="P502" s="120"/>
      <c r="Q502" s="120"/>
      <c r="R502" s="120"/>
      <c r="S502" s="120"/>
      <c r="T502" s="120"/>
      <c r="U502" s="120"/>
      <c r="V502" s="120"/>
      <c r="W502" s="120"/>
      <c r="X502" s="120"/>
      <c r="Y502" s="120"/>
      <c r="Z502" s="120"/>
      <c r="AA502" s="120"/>
      <c r="AB502" s="120"/>
      <c r="AC502" s="120"/>
    </row>
    <row r="503" spans="1:29" ht="21" customHeight="1">
      <c r="A503" s="120"/>
      <c r="B503" s="120"/>
      <c r="C503" s="120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  <c r="P503" s="120"/>
      <c r="Q503" s="120"/>
      <c r="R503" s="120"/>
      <c r="S503" s="120"/>
      <c r="T503" s="120"/>
      <c r="U503" s="120"/>
      <c r="V503" s="120"/>
      <c r="W503" s="120"/>
      <c r="X503" s="120"/>
      <c r="Y503" s="120"/>
      <c r="Z503" s="120"/>
      <c r="AA503" s="120"/>
      <c r="AB503" s="120"/>
      <c r="AC503" s="120"/>
    </row>
    <row r="504" spans="1:29" ht="21" customHeight="1">
      <c r="A504" s="120"/>
      <c r="B504" s="120"/>
      <c r="C504" s="120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  <c r="P504" s="120"/>
      <c r="Q504" s="120"/>
      <c r="R504" s="120"/>
      <c r="S504" s="120"/>
      <c r="T504" s="120"/>
      <c r="U504" s="120"/>
      <c r="V504" s="120"/>
      <c r="W504" s="120"/>
      <c r="X504" s="120"/>
      <c r="Y504" s="120"/>
      <c r="Z504" s="120"/>
      <c r="AA504" s="120"/>
      <c r="AB504" s="120"/>
      <c r="AC504" s="120"/>
    </row>
    <row r="505" spans="1:29" ht="21" customHeight="1">
      <c r="A505" s="120"/>
      <c r="B505" s="120"/>
      <c r="C505" s="120"/>
      <c r="D505" s="120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  <c r="P505" s="120"/>
      <c r="Q505" s="120"/>
      <c r="R505" s="120"/>
      <c r="S505" s="120"/>
      <c r="T505" s="120"/>
      <c r="U505" s="120"/>
      <c r="V505" s="120"/>
      <c r="W505" s="120"/>
      <c r="X505" s="120"/>
      <c r="Y505" s="120"/>
      <c r="Z505" s="120"/>
      <c r="AA505" s="120"/>
      <c r="AB505" s="120"/>
      <c r="AC505" s="120"/>
    </row>
    <row r="506" spans="1:29" ht="21" customHeight="1">
      <c r="A506" s="120"/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  <c r="Z506" s="120"/>
      <c r="AA506" s="120"/>
      <c r="AB506" s="120"/>
      <c r="AC506" s="120"/>
    </row>
    <row r="507" spans="1:29" ht="21" customHeight="1">
      <c r="A507" s="120"/>
      <c r="B507" s="120"/>
      <c r="C507" s="120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  <c r="P507" s="120"/>
      <c r="Q507" s="120"/>
      <c r="R507" s="120"/>
      <c r="S507" s="120"/>
      <c r="T507" s="120"/>
      <c r="U507" s="120"/>
      <c r="V507" s="120"/>
      <c r="W507" s="120"/>
      <c r="X507" s="120"/>
      <c r="Y507" s="120"/>
      <c r="Z507" s="120"/>
      <c r="AA507" s="120"/>
      <c r="AB507" s="120"/>
      <c r="AC507" s="120"/>
    </row>
    <row r="508" spans="1:29" ht="21" customHeight="1">
      <c r="A508" s="120"/>
      <c r="B508" s="120"/>
      <c r="C508" s="120"/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  <c r="P508" s="120"/>
      <c r="Q508" s="120"/>
      <c r="R508" s="120"/>
      <c r="S508" s="120"/>
      <c r="T508" s="120"/>
      <c r="U508" s="120"/>
      <c r="V508" s="120"/>
      <c r="W508" s="120"/>
      <c r="X508" s="120"/>
      <c r="Y508" s="120"/>
      <c r="Z508" s="120"/>
      <c r="AA508" s="120"/>
      <c r="AB508" s="120"/>
      <c r="AC508" s="120"/>
    </row>
    <row r="509" spans="1:29" ht="21" customHeight="1">
      <c r="A509" s="120"/>
      <c r="B509" s="120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  <c r="P509" s="120"/>
      <c r="Q509" s="120"/>
      <c r="R509" s="120"/>
      <c r="S509" s="120"/>
      <c r="T509" s="120"/>
      <c r="U509" s="120"/>
      <c r="V509" s="120"/>
      <c r="W509" s="120"/>
      <c r="X509" s="120"/>
      <c r="Y509" s="120"/>
      <c r="Z509" s="120"/>
      <c r="AA509" s="120"/>
      <c r="AB509" s="120"/>
      <c r="AC509" s="120"/>
    </row>
    <row r="510" spans="1:29" ht="21" customHeight="1">
      <c r="A510" s="120"/>
      <c r="B510" s="120"/>
      <c r="C510" s="120"/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  <c r="P510" s="120"/>
      <c r="Q510" s="120"/>
      <c r="R510" s="120"/>
      <c r="S510" s="120"/>
      <c r="T510" s="120"/>
      <c r="U510" s="120"/>
      <c r="V510" s="120"/>
      <c r="W510" s="120"/>
      <c r="X510" s="120"/>
      <c r="Y510" s="120"/>
      <c r="Z510" s="120"/>
      <c r="AA510" s="120"/>
      <c r="AB510" s="120"/>
      <c r="AC510" s="120"/>
    </row>
    <row r="511" spans="1:29" ht="21" customHeight="1">
      <c r="A511" s="120"/>
      <c r="B511" s="120"/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  <c r="P511" s="120"/>
      <c r="Q511" s="120"/>
      <c r="R511" s="120"/>
      <c r="S511" s="120"/>
      <c r="T511" s="120"/>
      <c r="U511" s="120"/>
      <c r="V511" s="120"/>
      <c r="W511" s="120"/>
      <c r="X511" s="120"/>
      <c r="Y511" s="120"/>
      <c r="Z511" s="120"/>
      <c r="AA511" s="120"/>
      <c r="AB511" s="120"/>
      <c r="AC511" s="120"/>
    </row>
    <row r="512" spans="1:29" ht="21" customHeight="1">
      <c r="A512" s="120"/>
      <c r="B512" s="120"/>
      <c r="C512" s="120"/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  <c r="P512" s="120"/>
      <c r="Q512" s="120"/>
      <c r="R512" s="120"/>
      <c r="S512" s="120"/>
      <c r="T512" s="120"/>
      <c r="U512" s="120"/>
      <c r="V512" s="120"/>
      <c r="W512" s="120"/>
      <c r="X512" s="120"/>
      <c r="Y512" s="120"/>
      <c r="Z512" s="120"/>
      <c r="AA512" s="120"/>
      <c r="AB512" s="120"/>
      <c r="AC512" s="120"/>
    </row>
    <row r="513" spans="1:29" ht="21" customHeight="1">
      <c r="A513" s="120"/>
      <c r="B513" s="120"/>
      <c r="C513" s="120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  <c r="P513" s="120"/>
      <c r="Q513" s="120"/>
      <c r="R513" s="120"/>
      <c r="S513" s="120"/>
      <c r="T513" s="120"/>
      <c r="U513" s="120"/>
      <c r="V513" s="120"/>
      <c r="W513" s="120"/>
      <c r="X513" s="120"/>
      <c r="Y513" s="120"/>
      <c r="Z513" s="120"/>
      <c r="AA513" s="120"/>
      <c r="AB513" s="120"/>
      <c r="AC513" s="120"/>
    </row>
    <row r="514" spans="1:29" ht="21" customHeight="1">
      <c r="A514" s="120"/>
      <c r="B514" s="120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  <c r="P514" s="120"/>
      <c r="Q514" s="120"/>
      <c r="R514" s="120"/>
      <c r="S514" s="120"/>
      <c r="T514" s="120"/>
      <c r="U514" s="120"/>
      <c r="V514" s="120"/>
      <c r="W514" s="120"/>
      <c r="X514" s="120"/>
      <c r="Y514" s="120"/>
      <c r="Z514" s="120"/>
      <c r="AA514" s="120"/>
      <c r="AB514" s="120"/>
      <c r="AC514" s="120"/>
    </row>
    <row r="515" spans="1:29" ht="21" customHeight="1">
      <c r="A515" s="120"/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  <c r="P515" s="120"/>
      <c r="Q515" s="120"/>
      <c r="R515" s="120"/>
      <c r="S515" s="120"/>
      <c r="T515" s="120"/>
      <c r="U515" s="120"/>
      <c r="V515" s="120"/>
      <c r="W515" s="120"/>
      <c r="X515" s="120"/>
      <c r="Y515" s="120"/>
      <c r="Z515" s="120"/>
      <c r="AA515" s="120"/>
      <c r="AB515" s="120"/>
      <c r="AC515" s="120"/>
    </row>
    <row r="516" spans="1:29" ht="21" customHeight="1">
      <c r="A516" s="120"/>
      <c r="B516" s="120"/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  <c r="P516" s="120"/>
      <c r="Q516" s="120"/>
      <c r="R516" s="120"/>
      <c r="S516" s="120"/>
      <c r="T516" s="120"/>
      <c r="U516" s="120"/>
      <c r="V516" s="120"/>
      <c r="W516" s="120"/>
      <c r="X516" s="120"/>
      <c r="Y516" s="120"/>
      <c r="Z516" s="120"/>
      <c r="AA516" s="120"/>
      <c r="AB516" s="120"/>
      <c r="AC516" s="120"/>
    </row>
    <row r="517" spans="1:29" ht="21" customHeight="1">
      <c r="A517" s="120"/>
      <c r="B517" s="120"/>
      <c r="C517" s="120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  <c r="P517" s="120"/>
      <c r="Q517" s="120"/>
      <c r="R517" s="120"/>
      <c r="S517" s="120"/>
      <c r="T517" s="120"/>
      <c r="U517" s="120"/>
      <c r="V517" s="120"/>
      <c r="W517" s="120"/>
      <c r="X517" s="120"/>
      <c r="Y517" s="120"/>
      <c r="Z517" s="120"/>
      <c r="AA517" s="120"/>
      <c r="AB517" s="120"/>
      <c r="AC517" s="120"/>
    </row>
    <row r="518" spans="1:29" ht="21" customHeight="1">
      <c r="A518" s="120"/>
      <c r="B518" s="120"/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  <c r="P518" s="120"/>
      <c r="Q518" s="120"/>
      <c r="R518" s="120"/>
      <c r="S518" s="120"/>
      <c r="T518" s="120"/>
      <c r="U518" s="120"/>
      <c r="V518" s="120"/>
      <c r="W518" s="120"/>
      <c r="X518" s="120"/>
      <c r="Y518" s="120"/>
      <c r="Z518" s="120"/>
      <c r="AA518" s="120"/>
      <c r="AB518" s="120"/>
      <c r="AC518" s="120"/>
    </row>
    <row r="519" spans="1:29" ht="21" customHeight="1">
      <c r="A519" s="120"/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  <c r="P519" s="120"/>
      <c r="Q519" s="120"/>
      <c r="R519" s="120"/>
      <c r="S519" s="120"/>
      <c r="T519" s="120"/>
      <c r="U519" s="120"/>
      <c r="V519" s="120"/>
      <c r="W519" s="120"/>
      <c r="X519" s="120"/>
      <c r="Y519" s="120"/>
      <c r="Z519" s="120"/>
      <c r="AA519" s="120"/>
      <c r="AB519" s="120"/>
      <c r="AC519" s="120"/>
    </row>
    <row r="520" spans="1:29" ht="21" customHeight="1">
      <c r="A520" s="120"/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  <c r="P520" s="120"/>
      <c r="Q520" s="120"/>
      <c r="R520" s="120"/>
      <c r="S520" s="120"/>
      <c r="T520" s="120"/>
      <c r="U520" s="120"/>
      <c r="V520" s="120"/>
      <c r="W520" s="120"/>
      <c r="X520" s="120"/>
      <c r="Y520" s="120"/>
      <c r="Z520" s="120"/>
      <c r="AA520" s="120"/>
      <c r="AB520" s="120"/>
      <c r="AC520" s="120"/>
    </row>
    <row r="521" spans="1:29" ht="21" customHeight="1">
      <c r="A521" s="120"/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  <c r="P521" s="120"/>
      <c r="Q521" s="120"/>
      <c r="R521" s="120"/>
      <c r="S521" s="120"/>
      <c r="T521" s="120"/>
      <c r="U521" s="120"/>
      <c r="V521" s="120"/>
      <c r="W521" s="120"/>
      <c r="X521" s="120"/>
      <c r="Y521" s="120"/>
      <c r="Z521" s="120"/>
      <c r="AA521" s="120"/>
      <c r="AB521" s="120"/>
      <c r="AC521" s="120"/>
    </row>
    <row r="522" spans="1:29" ht="21" customHeight="1">
      <c r="A522" s="120"/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  <c r="P522" s="120"/>
      <c r="Q522" s="120"/>
      <c r="R522" s="120"/>
      <c r="S522" s="120"/>
      <c r="T522" s="120"/>
      <c r="U522" s="120"/>
      <c r="V522" s="120"/>
      <c r="W522" s="120"/>
      <c r="X522" s="120"/>
      <c r="Y522" s="120"/>
      <c r="Z522" s="120"/>
      <c r="AA522" s="120"/>
      <c r="AB522" s="120"/>
      <c r="AC522" s="120"/>
    </row>
    <row r="523" spans="1:29" ht="21" customHeight="1">
      <c r="A523" s="120"/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  <c r="P523" s="120"/>
      <c r="Q523" s="120"/>
      <c r="R523" s="120"/>
      <c r="S523" s="120"/>
      <c r="T523" s="120"/>
      <c r="U523" s="120"/>
      <c r="V523" s="120"/>
      <c r="W523" s="120"/>
      <c r="X523" s="120"/>
      <c r="Y523" s="120"/>
      <c r="Z523" s="120"/>
      <c r="AA523" s="120"/>
      <c r="AB523" s="120"/>
      <c r="AC523" s="120"/>
    </row>
    <row r="524" spans="1:29" ht="21" customHeight="1">
      <c r="A524" s="120"/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  <c r="P524" s="120"/>
      <c r="Q524" s="120"/>
      <c r="R524" s="120"/>
      <c r="S524" s="120"/>
      <c r="T524" s="120"/>
      <c r="U524" s="120"/>
      <c r="V524" s="120"/>
      <c r="W524" s="120"/>
      <c r="X524" s="120"/>
      <c r="Y524" s="120"/>
      <c r="Z524" s="120"/>
      <c r="AA524" s="120"/>
      <c r="AB524" s="120"/>
      <c r="AC524" s="120"/>
    </row>
    <row r="525" spans="1:29" ht="21" customHeight="1">
      <c r="A525" s="120"/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  <c r="P525" s="120"/>
      <c r="Q525" s="120"/>
      <c r="R525" s="120"/>
      <c r="S525" s="120"/>
      <c r="T525" s="120"/>
      <c r="U525" s="120"/>
      <c r="V525" s="120"/>
      <c r="W525" s="120"/>
      <c r="X525" s="120"/>
      <c r="Y525" s="120"/>
      <c r="Z525" s="120"/>
      <c r="AA525" s="120"/>
      <c r="AB525" s="120"/>
      <c r="AC525" s="120"/>
    </row>
    <row r="526" spans="1:29" ht="21" customHeight="1">
      <c r="A526" s="120"/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  <c r="P526" s="120"/>
      <c r="Q526" s="120"/>
      <c r="R526" s="120"/>
      <c r="S526" s="120"/>
      <c r="T526" s="120"/>
      <c r="U526" s="120"/>
      <c r="V526" s="120"/>
      <c r="W526" s="120"/>
      <c r="X526" s="120"/>
      <c r="Y526" s="120"/>
      <c r="Z526" s="120"/>
      <c r="AA526" s="120"/>
      <c r="AB526" s="120"/>
      <c r="AC526" s="120"/>
    </row>
    <row r="527" spans="1:29" ht="21" customHeight="1">
      <c r="A527" s="120"/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  <c r="P527" s="120"/>
      <c r="Q527" s="120"/>
      <c r="R527" s="120"/>
      <c r="S527" s="120"/>
      <c r="T527" s="120"/>
      <c r="U527" s="120"/>
      <c r="V527" s="120"/>
      <c r="W527" s="120"/>
      <c r="X527" s="120"/>
      <c r="Y527" s="120"/>
      <c r="Z527" s="120"/>
      <c r="AA527" s="120"/>
      <c r="AB527" s="120"/>
      <c r="AC527" s="120"/>
    </row>
    <row r="528" spans="1:29" ht="21" customHeight="1">
      <c r="A528" s="120"/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  <c r="P528" s="120"/>
      <c r="Q528" s="120"/>
      <c r="R528" s="120"/>
      <c r="S528" s="120"/>
      <c r="T528" s="120"/>
      <c r="U528" s="120"/>
      <c r="V528" s="120"/>
      <c r="W528" s="120"/>
      <c r="X528" s="120"/>
      <c r="Y528" s="120"/>
      <c r="Z528" s="120"/>
      <c r="AA528" s="120"/>
      <c r="AB528" s="120"/>
      <c r="AC528" s="120"/>
    </row>
    <row r="529" spans="1:29" ht="21" customHeight="1">
      <c r="A529" s="120"/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  <c r="P529" s="120"/>
      <c r="Q529" s="120"/>
      <c r="R529" s="120"/>
      <c r="S529" s="120"/>
      <c r="T529" s="120"/>
      <c r="U529" s="120"/>
      <c r="V529" s="120"/>
      <c r="W529" s="120"/>
      <c r="X529" s="120"/>
      <c r="Y529" s="120"/>
      <c r="Z529" s="120"/>
      <c r="AA529" s="120"/>
      <c r="AB529" s="120"/>
      <c r="AC529" s="120"/>
    </row>
    <row r="530" spans="1:29" ht="21" customHeight="1">
      <c r="A530" s="120"/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  <c r="P530" s="120"/>
      <c r="Q530" s="120"/>
      <c r="R530" s="120"/>
      <c r="S530" s="120"/>
      <c r="T530" s="120"/>
      <c r="U530" s="120"/>
      <c r="V530" s="120"/>
      <c r="W530" s="120"/>
      <c r="X530" s="120"/>
      <c r="Y530" s="120"/>
      <c r="Z530" s="120"/>
      <c r="AA530" s="120"/>
      <c r="AB530" s="120"/>
      <c r="AC530" s="120"/>
    </row>
    <row r="531" spans="1:29" ht="21" customHeight="1">
      <c r="A531" s="120"/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  <c r="P531" s="120"/>
      <c r="Q531" s="120"/>
      <c r="R531" s="120"/>
      <c r="S531" s="120"/>
      <c r="T531" s="120"/>
      <c r="U531" s="120"/>
      <c r="V531" s="120"/>
      <c r="W531" s="120"/>
      <c r="X531" s="120"/>
      <c r="Y531" s="120"/>
      <c r="Z531" s="120"/>
      <c r="AA531" s="120"/>
      <c r="AB531" s="120"/>
      <c r="AC531" s="120"/>
    </row>
    <row r="532" spans="1:29" ht="21" customHeight="1">
      <c r="A532" s="120"/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  <c r="P532" s="120"/>
      <c r="Q532" s="120"/>
      <c r="R532" s="120"/>
      <c r="S532" s="120"/>
      <c r="T532" s="120"/>
      <c r="U532" s="120"/>
      <c r="V532" s="120"/>
      <c r="W532" s="120"/>
      <c r="X532" s="120"/>
      <c r="Y532" s="120"/>
      <c r="Z532" s="120"/>
      <c r="AA532" s="120"/>
      <c r="AB532" s="120"/>
      <c r="AC532" s="120"/>
    </row>
    <row r="533" spans="1:29" ht="21" customHeight="1">
      <c r="A533" s="120"/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  <c r="P533" s="120"/>
      <c r="Q533" s="120"/>
      <c r="R533" s="120"/>
      <c r="S533" s="120"/>
      <c r="T533" s="120"/>
      <c r="U533" s="120"/>
      <c r="V533" s="120"/>
      <c r="W533" s="120"/>
      <c r="X533" s="120"/>
      <c r="Y533" s="120"/>
      <c r="Z533" s="120"/>
      <c r="AA533" s="120"/>
      <c r="AB533" s="120"/>
      <c r="AC533" s="120"/>
    </row>
    <row r="534" spans="1:29" ht="21" customHeight="1">
      <c r="A534" s="120"/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  <c r="P534" s="120"/>
      <c r="Q534" s="120"/>
      <c r="R534" s="120"/>
      <c r="S534" s="120"/>
      <c r="T534" s="120"/>
      <c r="U534" s="120"/>
      <c r="V534" s="120"/>
      <c r="W534" s="120"/>
      <c r="X534" s="120"/>
      <c r="Y534" s="120"/>
      <c r="Z534" s="120"/>
      <c r="AA534" s="120"/>
      <c r="AB534" s="120"/>
      <c r="AC534" s="120"/>
    </row>
    <row r="535" spans="1:29" ht="21" customHeight="1">
      <c r="A535" s="120"/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  <c r="P535" s="120"/>
      <c r="Q535" s="120"/>
      <c r="R535" s="120"/>
      <c r="S535" s="120"/>
      <c r="T535" s="120"/>
      <c r="U535" s="120"/>
      <c r="V535" s="120"/>
      <c r="W535" s="120"/>
      <c r="X535" s="120"/>
      <c r="Y535" s="120"/>
      <c r="Z535" s="120"/>
      <c r="AA535" s="120"/>
      <c r="AB535" s="120"/>
      <c r="AC535" s="120"/>
    </row>
    <row r="536" spans="1:29" ht="21" customHeight="1">
      <c r="A536" s="120"/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  <c r="P536" s="120"/>
      <c r="Q536" s="120"/>
      <c r="R536" s="120"/>
      <c r="S536" s="120"/>
      <c r="T536" s="120"/>
      <c r="U536" s="120"/>
      <c r="V536" s="120"/>
      <c r="W536" s="120"/>
      <c r="X536" s="120"/>
      <c r="Y536" s="120"/>
      <c r="Z536" s="120"/>
      <c r="AA536" s="120"/>
      <c r="AB536" s="120"/>
      <c r="AC536" s="120"/>
    </row>
    <row r="537" spans="1:29" ht="21" customHeight="1">
      <c r="A537" s="120"/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  <c r="P537" s="120"/>
      <c r="Q537" s="120"/>
      <c r="R537" s="120"/>
      <c r="S537" s="120"/>
      <c r="T537" s="120"/>
      <c r="U537" s="120"/>
      <c r="V537" s="120"/>
      <c r="W537" s="120"/>
      <c r="X537" s="120"/>
      <c r="Y537" s="120"/>
      <c r="Z537" s="120"/>
      <c r="AA537" s="120"/>
      <c r="AB537" s="120"/>
      <c r="AC537" s="120"/>
    </row>
    <row r="538" spans="1:29" ht="21" customHeight="1">
      <c r="A538" s="120"/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  <c r="P538" s="120"/>
      <c r="Q538" s="120"/>
      <c r="R538" s="120"/>
      <c r="S538" s="120"/>
      <c r="T538" s="120"/>
      <c r="U538" s="120"/>
      <c r="V538" s="120"/>
      <c r="W538" s="120"/>
      <c r="X538" s="120"/>
      <c r="Y538" s="120"/>
      <c r="Z538" s="120"/>
      <c r="AA538" s="120"/>
      <c r="AB538" s="120"/>
      <c r="AC538" s="120"/>
    </row>
    <row r="539" spans="1:29" ht="21" customHeight="1">
      <c r="A539" s="120"/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  <c r="P539" s="120"/>
      <c r="Q539" s="120"/>
      <c r="R539" s="120"/>
      <c r="S539" s="120"/>
      <c r="T539" s="120"/>
      <c r="U539" s="120"/>
      <c r="V539" s="120"/>
      <c r="W539" s="120"/>
      <c r="X539" s="120"/>
      <c r="Y539" s="120"/>
      <c r="Z539" s="120"/>
      <c r="AA539" s="120"/>
      <c r="AB539" s="120"/>
      <c r="AC539" s="120"/>
    </row>
    <row r="540" spans="1:29" ht="21" customHeight="1">
      <c r="A540" s="120"/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  <c r="P540" s="120"/>
      <c r="Q540" s="120"/>
      <c r="R540" s="120"/>
      <c r="S540" s="120"/>
      <c r="T540" s="120"/>
      <c r="U540" s="120"/>
      <c r="V540" s="120"/>
      <c r="W540" s="120"/>
      <c r="X540" s="120"/>
      <c r="Y540" s="120"/>
      <c r="Z540" s="120"/>
      <c r="AA540" s="120"/>
      <c r="AB540" s="120"/>
      <c r="AC540" s="120"/>
    </row>
    <row r="541" spans="1:29" ht="21" customHeight="1">
      <c r="A541" s="120"/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  <c r="P541" s="120"/>
      <c r="Q541" s="120"/>
      <c r="R541" s="120"/>
      <c r="S541" s="120"/>
      <c r="T541" s="120"/>
      <c r="U541" s="120"/>
      <c r="V541" s="120"/>
      <c r="W541" s="120"/>
      <c r="X541" s="120"/>
      <c r="Y541" s="120"/>
      <c r="Z541" s="120"/>
      <c r="AA541" s="120"/>
      <c r="AB541" s="120"/>
      <c r="AC541" s="120"/>
    </row>
    <row r="542" spans="1:29" ht="21" customHeight="1">
      <c r="A542" s="120"/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  <c r="Q542" s="120"/>
      <c r="R542" s="120"/>
      <c r="S542" s="120"/>
      <c r="T542" s="120"/>
      <c r="U542" s="120"/>
      <c r="V542" s="120"/>
      <c r="W542" s="120"/>
      <c r="X542" s="120"/>
      <c r="Y542" s="120"/>
      <c r="Z542" s="120"/>
      <c r="AA542" s="120"/>
      <c r="AB542" s="120"/>
      <c r="AC542" s="120"/>
    </row>
    <row r="543" spans="1:29" ht="21" customHeight="1">
      <c r="A543" s="120"/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  <c r="P543" s="120"/>
      <c r="Q543" s="120"/>
      <c r="R543" s="120"/>
      <c r="S543" s="120"/>
      <c r="T543" s="120"/>
      <c r="U543" s="120"/>
      <c r="V543" s="120"/>
      <c r="W543" s="120"/>
      <c r="X543" s="120"/>
      <c r="Y543" s="120"/>
      <c r="Z543" s="120"/>
      <c r="AA543" s="120"/>
      <c r="AB543" s="120"/>
      <c r="AC543" s="120"/>
    </row>
    <row r="544" spans="1:29" ht="21" customHeight="1">
      <c r="A544" s="120"/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  <c r="P544" s="120"/>
      <c r="Q544" s="120"/>
      <c r="R544" s="120"/>
      <c r="S544" s="120"/>
      <c r="T544" s="120"/>
      <c r="U544" s="120"/>
      <c r="V544" s="120"/>
      <c r="W544" s="120"/>
      <c r="X544" s="120"/>
      <c r="Y544" s="120"/>
      <c r="Z544" s="120"/>
      <c r="AA544" s="120"/>
      <c r="AB544" s="120"/>
      <c r="AC544" s="120"/>
    </row>
    <row r="545" spans="1:29" ht="21" customHeight="1">
      <c r="A545" s="120"/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  <c r="P545" s="120"/>
      <c r="Q545" s="120"/>
      <c r="R545" s="120"/>
      <c r="S545" s="120"/>
      <c r="T545" s="120"/>
      <c r="U545" s="120"/>
      <c r="V545" s="120"/>
      <c r="W545" s="120"/>
      <c r="X545" s="120"/>
      <c r="Y545" s="120"/>
      <c r="Z545" s="120"/>
      <c r="AA545" s="120"/>
      <c r="AB545" s="120"/>
      <c r="AC545" s="120"/>
    </row>
    <row r="546" spans="1:29" ht="21" customHeight="1">
      <c r="A546" s="120"/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  <c r="P546" s="120"/>
      <c r="Q546" s="120"/>
      <c r="R546" s="120"/>
      <c r="S546" s="120"/>
      <c r="T546" s="120"/>
      <c r="U546" s="120"/>
      <c r="V546" s="120"/>
      <c r="W546" s="120"/>
      <c r="X546" s="120"/>
      <c r="Y546" s="120"/>
      <c r="Z546" s="120"/>
      <c r="AA546" s="120"/>
      <c r="AB546" s="120"/>
      <c r="AC546" s="120"/>
    </row>
    <row r="547" spans="1:29" ht="21" customHeight="1">
      <c r="A547" s="120"/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  <c r="P547" s="120"/>
      <c r="Q547" s="120"/>
      <c r="R547" s="120"/>
      <c r="S547" s="120"/>
      <c r="T547" s="120"/>
      <c r="U547" s="120"/>
      <c r="V547" s="120"/>
      <c r="W547" s="120"/>
      <c r="X547" s="120"/>
      <c r="Y547" s="120"/>
      <c r="Z547" s="120"/>
      <c r="AA547" s="120"/>
      <c r="AB547" s="120"/>
      <c r="AC547" s="120"/>
    </row>
    <row r="548" spans="1:29" ht="21" customHeight="1">
      <c r="A548" s="120"/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  <c r="P548" s="120"/>
      <c r="Q548" s="120"/>
      <c r="R548" s="120"/>
      <c r="S548" s="120"/>
      <c r="T548" s="120"/>
      <c r="U548" s="120"/>
      <c r="V548" s="120"/>
      <c r="W548" s="120"/>
      <c r="X548" s="120"/>
      <c r="Y548" s="120"/>
      <c r="Z548" s="120"/>
      <c r="AA548" s="120"/>
      <c r="AB548" s="120"/>
      <c r="AC548" s="120"/>
    </row>
    <row r="549" spans="1:29" ht="21" customHeight="1">
      <c r="A549" s="120"/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  <c r="P549" s="120"/>
      <c r="Q549" s="120"/>
      <c r="R549" s="120"/>
      <c r="S549" s="120"/>
      <c r="T549" s="120"/>
      <c r="U549" s="120"/>
      <c r="V549" s="120"/>
      <c r="W549" s="120"/>
      <c r="X549" s="120"/>
      <c r="Y549" s="120"/>
      <c r="Z549" s="120"/>
      <c r="AA549" s="120"/>
      <c r="AB549" s="120"/>
      <c r="AC549" s="120"/>
    </row>
    <row r="550" spans="1:29" ht="21" customHeight="1">
      <c r="A550" s="120"/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  <c r="P550" s="120"/>
      <c r="Q550" s="120"/>
      <c r="R550" s="120"/>
      <c r="S550" s="120"/>
      <c r="T550" s="120"/>
      <c r="U550" s="120"/>
      <c r="V550" s="120"/>
      <c r="W550" s="120"/>
      <c r="X550" s="120"/>
      <c r="Y550" s="120"/>
      <c r="Z550" s="120"/>
      <c r="AA550" s="120"/>
      <c r="AB550" s="120"/>
      <c r="AC550" s="120"/>
    </row>
    <row r="551" spans="1:29" ht="21" customHeight="1">
      <c r="A551" s="120"/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  <c r="P551" s="120"/>
      <c r="Q551" s="120"/>
      <c r="R551" s="120"/>
      <c r="S551" s="120"/>
      <c r="T551" s="120"/>
      <c r="U551" s="120"/>
      <c r="V551" s="120"/>
      <c r="W551" s="120"/>
      <c r="X551" s="120"/>
      <c r="Y551" s="120"/>
      <c r="Z551" s="120"/>
      <c r="AA551" s="120"/>
      <c r="AB551" s="120"/>
      <c r="AC551" s="120"/>
    </row>
    <row r="552" spans="1:29" ht="21" customHeight="1">
      <c r="A552" s="120"/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  <c r="P552" s="120"/>
      <c r="Q552" s="120"/>
      <c r="R552" s="120"/>
      <c r="S552" s="120"/>
      <c r="T552" s="120"/>
      <c r="U552" s="120"/>
      <c r="V552" s="120"/>
      <c r="W552" s="120"/>
      <c r="X552" s="120"/>
      <c r="Y552" s="120"/>
      <c r="Z552" s="120"/>
      <c r="AA552" s="120"/>
      <c r="AB552" s="120"/>
      <c r="AC552" s="120"/>
    </row>
    <row r="553" spans="1:29" ht="21" customHeight="1">
      <c r="A553" s="120"/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  <c r="P553" s="120"/>
      <c r="Q553" s="120"/>
      <c r="R553" s="120"/>
      <c r="S553" s="120"/>
      <c r="T553" s="120"/>
      <c r="U553" s="120"/>
      <c r="V553" s="120"/>
      <c r="W553" s="120"/>
      <c r="X553" s="120"/>
      <c r="Y553" s="120"/>
      <c r="Z553" s="120"/>
      <c r="AA553" s="120"/>
      <c r="AB553" s="120"/>
      <c r="AC553" s="120"/>
    </row>
    <row r="554" spans="1:29" ht="21" customHeight="1">
      <c r="A554" s="120"/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  <c r="P554" s="120"/>
      <c r="Q554" s="120"/>
      <c r="R554" s="120"/>
      <c r="S554" s="120"/>
      <c r="T554" s="120"/>
      <c r="U554" s="120"/>
      <c r="V554" s="120"/>
      <c r="W554" s="120"/>
      <c r="X554" s="120"/>
      <c r="Y554" s="120"/>
      <c r="Z554" s="120"/>
      <c r="AA554" s="120"/>
      <c r="AB554" s="120"/>
      <c r="AC554" s="120"/>
    </row>
    <row r="555" spans="1:29" ht="21" customHeight="1">
      <c r="A555" s="120"/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  <c r="P555" s="120"/>
      <c r="Q555" s="120"/>
      <c r="R555" s="120"/>
      <c r="S555" s="120"/>
      <c r="T555" s="120"/>
      <c r="U555" s="120"/>
      <c r="V555" s="120"/>
      <c r="W555" s="120"/>
      <c r="X555" s="120"/>
      <c r="Y555" s="120"/>
      <c r="Z555" s="120"/>
      <c r="AA555" s="120"/>
      <c r="AB555" s="120"/>
      <c r="AC555" s="120"/>
    </row>
    <row r="556" spans="1:29" ht="21" customHeight="1">
      <c r="A556" s="120"/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  <c r="P556" s="120"/>
      <c r="Q556" s="120"/>
      <c r="R556" s="120"/>
      <c r="S556" s="120"/>
      <c r="T556" s="120"/>
      <c r="U556" s="120"/>
      <c r="V556" s="120"/>
      <c r="W556" s="120"/>
      <c r="X556" s="120"/>
      <c r="Y556" s="120"/>
      <c r="Z556" s="120"/>
      <c r="AA556" s="120"/>
      <c r="AB556" s="120"/>
      <c r="AC556" s="120"/>
    </row>
    <row r="557" spans="1:29" ht="21" customHeight="1">
      <c r="A557" s="120"/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  <c r="P557" s="120"/>
      <c r="Q557" s="120"/>
      <c r="R557" s="120"/>
      <c r="S557" s="120"/>
      <c r="T557" s="120"/>
      <c r="U557" s="120"/>
      <c r="V557" s="120"/>
      <c r="W557" s="120"/>
      <c r="X557" s="120"/>
      <c r="Y557" s="120"/>
      <c r="Z557" s="120"/>
      <c r="AA557" s="120"/>
      <c r="AB557" s="120"/>
      <c r="AC557" s="120"/>
    </row>
    <row r="558" spans="1:29" ht="21" customHeight="1">
      <c r="A558" s="120"/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  <c r="P558" s="120"/>
      <c r="Q558" s="120"/>
      <c r="R558" s="120"/>
      <c r="S558" s="120"/>
      <c r="T558" s="120"/>
      <c r="U558" s="120"/>
      <c r="V558" s="120"/>
      <c r="W558" s="120"/>
      <c r="X558" s="120"/>
      <c r="Y558" s="120"/>
      <c r="Z558" s="120"/>
      <c r="AA558" s="120"/>
      <c r="AB558" s="120"/>
      <c r="AC558" s="120"/>
    </row>
    <row r="559" spans="1:29" ht="21" customHeight="1">
      <c r="A559" s="120"/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  <c r="P559" s="120"/>
      <c r="Q559" s="120"/>
      <c r="R559" s="120"/>
      <c r="S559" s="120"/>
      <c r="T559" s="120"/>
      <c r="U559" s="120"/>
      <c r="V559" s="120"/>
      <c r="W559" s="120"/>
      <c r="X559" s="120"/>
      <c r="Y559" s="120"/>
      <c r="Z559" s="120"/>
      <c r="AA559" s="120"/>
      <c r="AB559" s="120"/>
      <c r="AC559" s="120"/>
    </row>
    <row r="560" spans="1:29" ht="21" customHeight="1">
      <c r="A560" s="120"/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  <c r="P560" s="120"/>
      <c r="Q560" s="120"/>
      <c r="R560" s="120"/>
      <c r="S560" s="120"/>
      <c r="T560" s="120"/>
      <c r="U560" s="120"/>
      <c r="V560" s="120"/>
      <c r="W560" s="120"/>
      <c r="X560" s="120"/>
      <c r="Y560" s="120"/>
      <c r="Z560" s="120"/>
      <c r="AA560" s="120"/>
      <c r="AB560" s="120"/>
      <c r="AC560" s="120"/>
    </row>
    <row r="561" spans="1:29" ht="21" customHeight="1">
      <c r="A561" s="120"/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  <c r="P561" s="120"/>
      <c r="Q561" s="120"/>
      <c r="R561" s="120"/>
      <c r="S561" s="120"/>
      <c r="T561" s="120"/>
      <c r="U561" s="120"/>
      <c r="V561" s="120"/>
      <c r="W561" s="120"/>
      <c r="X561" s="120"/>
      <c r="Y561" s="120"/>
      <c r="Z561" s="120"/>
      <c r="AA561" s="120"/>
      <c r="AB561" s="120"/>
      <c r="AC561" s="120"/>
    </row>
    <row r="562" spans="1:29" ht="21" customHeight="1">
      <c r="A562" s="120"/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  <c r="P562" s="120"/>
      <c r="Q562" s="120"/>
      <c r="R562" s="120"/>
      <c r="S562" s="120"/>
      <c r="T562" s="120"/>
      <c r="U562" s="120"/>
      <c r="V562" s="120"/>
      <c r="W562" s="120"/>
      <c r="X562" s="120"/>
      <c r="Y562" s="120"/>
      <c r="Z562" s="120"/>
      <c r="AA562" s="120"/>
      <c r="AB562" s="120"/>
      <c r="AC562" s="120"/>
    </row>
    <row r="563" spans="1:29" ht="21" customHeight="1">
      <c r="A563" s="120"/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  <c r="P563" s="120"/>
      <c r="Q563" s="120"/>
      <c r="R563" s="120"/>
      <c r="S563" s="120"/>
      <c r="T563" s="120"/>
      <c r="U563" s="120"/>
      <c r="V563" s="120"/>
      <c r="W563" s="120"/>
      <c r="X563" s="120"/>
      <c r="Y563" s="120"/>
      <c r="Z563" s="120"/>
      <c r="AA563" s="120"/>
      <c r="AB563" s="120"/>
      <c r="AC563" s="120"/>
    </row>
    <row r="564" spans="1:29" ht="21" customHeight="1">
      <c r="A564" s="120"/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  <c r="P564" s="120"/>
      <c r="Q564" s="120"/>
      <c r="R564" s="120"/>
      <c r="S564" s="120"/>
      <c r="T564" s="120"/>
      <c r="U564" s="120"/>
      <c r="V564" s="120"/>
      <c r="W564" s="120"/>
      <c r="X564" s="120"/>
      <c r="Y564" s="120"/>
      <c r="Z564" s="120"/>
      <c r="AA564" s="120"/>
      <c r="AB564" s="120"/>
      <c r="AC564" s="120"/>
    </row>
    <row r="565" spans="1:29" ht="21" customHeight="1">
      <c r="A565" s="120"/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  <c r="P565" s="120"/>
      <c r="Q565" s="120"/>
      <c r="R565" s="120"/>
      <c r="S565" s="120"/>
      <c r="T565" s="120"/>
      <c r="U565" s="120"/>
      <c r="V565" s="120"/>
      <c r="W565" s="120"/>
      <c r="X565" s="120"/>
      <c r="Y565" s="120"/>
      <c r="Z565" s="120"/>
      <c r="AA565" s="120"/>
      <c r="AB565" s="120"/>
      <c r="AC565" s="120"/>
    </row>
    <row r="566" spans="1:29" ht="21" customHeight="1">
      <c r="A566" s="120"/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  <c r="P566" s="120"/>
      <c r="Q566" s="120"/>
      <c r="R566" s="120"/>
      <c r="S566" s="120"/>
      <c r="T566" s="120"/>
      <c r="U566" s="120"/>
      <c r="V566" s="120"/>
      <c r="W566" s="120"/>
      <c r="X566" s="120"/>
      <c r="Y566" s="120"/>
      <c r="Z566" s="120"/>
      <c r="AA566" s="120"/>
      <c r="AB566" s="120"/>
      <c r="AC566" s="120"/>
    </row>
    <row r="567" spans="1:29" ht="21" customHeight="1">
      <c r="A567" s="120"/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  <c r="P567" s="120"/>
      <c r="Q567" s="120"/>
      <c r="R567" s="120"/>
      <c r="S567" s="120"/>
      <c r="T567" s="120"/>
      <c r="U567" s="120"/>
      <c r="V567" s="120"/>
      <c r="W567" s="120"/>
      <c r="X567" s="120"/>
      <c r="Y567" s="120"/>
      <c r="Z567" s="120"/>
      <c r="AA567" s="120"/>
      <c r="AB567" s="120"/>
      <c r="AC567" s="120"/>
    </row>
    <row r="568" spans="1:29" ht="21" customHeight="1">
      <c r="A568" s="120"/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  <c r="P568" s="120"/>
      <c r="Q568" s="120"/>
      <c r="R568" s="120"/>
      <c r="S568" s="120"/>
      <c r="T568" s="120"/>
      <c r="U568" s="120"/>
      <c r="V568" s="120"/>
      <c r="W568" s="120"/>
      <c r="X568" s="120"/>
      <c r="Y568" s="120"/>
      <c r="Z568" s="120"/>
      <c r="AA568" s="120"/>
      <c r="AB568" s="120"/>
      <c r="AC568" s="120"/>
    </row>
    <row r="569" spans="1:29" ht="21" customHeight="1">
      <c r="A569" s="120"/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  <c r="P569" s="120"/>
      <c r="Q569" s="120"/>
      <c r="R569" s="120"/>
      <c r="S569" s="120"/>
      <c r="T569" s="120"/>
      <c r="U569" s="120"/>
      <c r="V569" s="120"/>
      <c r="W569" s="120"/>
      <c r="X569" s="120"/>
      <c r="Y569" s="120"/>
      <c r="Z569" s="120"/>
      <c r="AA569" s="120"/>
      <c r="AB569" s="120"/>
      <c r="AC569" s="120"/>
    </row>
    <row r="570" spans="1:29" ht="21" customHeight="1">
      <c r="A570" s="120"/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  <c r="P570" s="120"/>
      <c r="Q570" s="120"/>
      <c r="R570" s="120"/>
      <c r="S570" s="120"/>
      <c r="T570" s="120"/>
      <c r="U570" s="120"/>
      <c r="V570" s="120"/>
      <c r="W570" s="120"/>
      <c r="X570" s="120"/>
      <c r="Y570" s="120"/>
      <c r="Z570" s="120"/>
      <c r="AA570" s="120"/>
      <c r="AB570" s="120"/>
      <c r="AC570" s="120"/>
    </row>
    <row r="571" spans="1:29" ht="21" customHeight="1">
      <c r="A571" s="120"/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  <c r="P571" s="120"/>
      <c r="Q571" s="120"/>
      <c r="R571" s="120"/>
      <c r="S571" s="120"/>
      <c r="T571" s="120"/>
      <c r="U571" s="120"/>
      <c r="V571" s="120"/>
      <c r="W571" s="120"/>
      <c r="X571" s="120"/>
      <c r="Y571" s="120"/>
      <c r="Z571" s="120"/>
      <c r="AA571" s="120"/>
      <c r="AB571" s="120"/>
      <c r="AC571" s="120"/>
    </row>
    <row r="572" spans="1:29" ht="21" customHeight="1">
      <c r="A572" s="120"/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  <c r="P572" s="120"/>
      <c r="Q572" s="120"/>
      <c r="R572" s="120"/>
      <c r="S572" s="120"/>
      <c r="T572" s="120"/>
      <c r="U572" s="120"/>
      <c r="V572" s="120"/>
      <c r="W572" s="120"/>
      <c r="X572" s="120"/>
      <c r="Y572" s="120"/>
      <c r="Z572" s="120"/>
      <c r="AA572" s="120"/>
      <c r="AB572" s="120"/>
      <c r="AC572" s="120"/>
    </row>
    <row r="573" spans="1:29" ht="21" customHeight="1">
      <c r="A573" s="120"/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  <c r="P573" s="120"/>
      <c r="Q573" s="120"/>
      <c r="R573" s="120"/>
      <c r="S573" s="120"/>
      <c r="T573" s="120"/>
      <c r="U573" s="120"/>
      <c r="V573" s="120"/>
      <c r="W573" s="120"/>
      <c r="X573" s="120"/>
      <c r="Y573" s="120"/>
      <c r="Z573" s="120"/>
      <c r="AA573" s="120"/>
      <c r="AB573" s="120"/>
      <c r="AC573" s="120"/>
    </row>
    <row r="574" spans="1:29" ht="21" customHeight="1">
      <c r="A574" s="120"/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  <c r="P574" s="120"/>
      <c r="Q574" s="120"/>
      <c r="R574" s="120"/>
      <c r="S574" s="120"/>
      <c r="T574" s="120"/>
      <c r="U574" s="120"/>
      <c r="V574" s="120"/>
      <c r="W574" s="120"/>
      <c r="X574" s="120"/>
      <c r="Y574" s="120"/>
      <c r="Z574" s="120"/>
      <c r="AA574" s="120"/>
      <c r="AB574" s="120"/>
      <c r="AC574" s="120"/>
    </row>
    <row r="575" spans="1:29" ht="21" customHeight="1">
      <c r="A575" s="120"/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  <c r="P575" s="120"/>
      <c r="Q575" s="120"/>
      <c r="R575" s="120"/>
      <c r="S575" s="120"/>
      <c r="T575" s="120"/>
      <c r="U575" s="120"/>
      <c r="V575" s="120"/>
      <c r="W575" s="120"/>
      <c r="X575" s="120"/>
      <c r="Y575" s="120"/>
      <c r="Z575" s="120"/>
      <c r="AA575" s="120"/>
      <c r="AB575" s="120"/>
      <c r="AC575" s="120"/>
    </row>
    <row r="576" spans="1:29" ht="21" customHeight="1">
      <c r="A576" s="120"/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  <c r="P576" s="120"/>
      <c r="Q576" s="120"/>
      <c r="R576" s="120"/>
      <c r="S576" s="120"/>
      <c r="T576" s="120"/>
      <c r="U576" s="120"/>
      <c r="V576" s="120"/>
      <c r="W576" s="120"/>
      <c r="X576" s="120"/>
      <c r="Y576" s="120"/>
      <c r="Z576" s="120"/>
      <c r="AA576" s="120"/>
      <c r="AB576" s="120"/>
      <c r="AC576" s="120"/>
    </row>
    <row r="577" spans="1:29" ht="21" customHeight="1">
      <c r="A577" s="120"/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  <c r="P577" s="120"/>
      <c r="Q577" s="120"/>
      <c r="R577" s="120"/>
      <c r="S577" s="120"/>
      <c r="T577" s="120"/>
      <c r="U577" s="120"/>
      <c r="V577" s="120"/>
      <c r="W577" s="120"/>
      <c r="X577" s="120"/>
      <c r="Y577" s="120"/>
      <c r="Z577" s="120"/>
      <c r="AA577" s="120"/>
      <c r="AB577" s="120"/>
      <c r="AC577" s="120"/>
    </row>
    <row r="578" spans="1:29" ht="21" customHeight="1">
      <c r="A578" s="120"/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  <c r="P578" s="120"/>
      <c r="Q578" s="120"/>
      <c r="R578" s="120"/>
      <c r="S578" s="120"/>
      <c r="T578" s="120"/>
      <c r="U578" s="120"/>
      <c r="V578" s="120"/>
      <c r="W578" s="120"/>
      <c r="X578" s="120"/>
      <c r="Y578" s="120"/>
      <c r="Z578" s="120"/>
      <c r="AA578" s="120"/>
      <c r="AB578" s="120"/>
      <c r="AC578" s="120"/>
    </row>
    <row r="579" spans="1:29" ht="21" customHeight="1">
      <c r="A579" s="120"/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  <c r="P579" s="120"/>
      <c r="Q579" s="120"/>
      <c r="R579" s="120"/>
      <c r="S579" s="120"/>
      <c r="T579" s="120"/>
      <c r="U579" s="120"/>
      <c r="V579" s="120"/>
      <c r="W579" s="120"/>
      <c r="X579" s="120"/>
      <c r="Y579" s="120"/>
      <c r="Z579" s="120"/>
      <c r="AA579" s="120"/>
      <c r="AB579" s="120"/>
      <c r="AC579" s="120"/>
    </row>
    <row r="580" spans="1:29" ht="21" customHeight="1">
      <c r="A580" s="120"/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  <c r="P580" s="120"/>
      <c r="Q580" s="120"/>
      <c r="R580" s="120"/>
      <c r="S580" s="120"/>
      <c r="T580" s="120"/>
      <c r="U580" s="120"/>
      <c r="V580" s="120"/>
      <c r="W580" s="120"/>
      <c r="X580" s="120"/>
      <c r="Y580" s="120"/>
      <c r="Z580" s="120"/>
      <c r="AA580" s="120"/>
      <c r="AB580" s="120"/>
      <c r="AC580" s="120"/>
    </row>
    <row r="581" spans="1:29" ht="21" customHeight="1">
      <c r="A581" s="120"/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  <c r="P581" s="120"/>
      <c r="Q581" s="120"/>
      <c r="R581" s="120"/>
      <c r="S581" s="120"/>
      <c r="T581" s="120"/>
      <c r="U581" s="120"/>
      <c r="V581" s="120"/>
      <c r="W581" s="120"/>
      <c r="X581" s="120"/>
      <c r="Y581" s="120"/>
      <c r="Z581" s="120"/>
      <c r="AA581" s="120"/>
      <c r="AB581" s="120"/>
      <c r="AC581" s="120"/>
    </row>
    <row r="582" spans="1:29" ht="21" customHeight="1">
      <c r="A582" s="120"/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  <c r="P582" s="120"/>
      <c r="Q582" s="120"/>
      <c r="R582" s="120"/>
      <c r="S582" s="120"/>
      <c r="T582" s="120"/>
      <c r="U582" s="120"/>
      <c r="V582" s="120"/>
      <c r="W582" s="120"/>
      <c r="X582" s="120"/>
      <c r="Y582" s="120"/>
      <c r="Z582" s="120"/>
      <c r="AA582" s="120"/>
      <c r="AB582" s="120"/>
      <c r="AC582" s="120"/>
    </row>
    <row r="583" spans="1:29" ht="21" customHeight="1">
      <c r="A583" s="120"/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  <c r="P583" s="120"/>
      <c r="Q583" s="120"/>
      <c r="R583" s="120"/>
      <c r="S583" s="120"/>
      <c r="T583" s="120"/>
      <c r="U583" s="120"/>
      <c r="V583" s="120"/>
      <c r="W583" s="120"/>
      <c r="X583" s="120"/>
      <c r="Y583" s="120"/>
      <c r="Z583" s="120"/>
      <c r="AA583" s="120"/>
      <c r="AB583" s="120"/>
      <c r="AC583" s="120"/>
    </row>
    <row r="584" spans="1:29" ht="21" customHeight="1">
      <c r="A584" s="120"/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  <c r="P584" s="120"/>
      <c r="Q584" s="120"/>
      <c r="R584" s="120"/>
      <c r="S584" s="120"/>
      <c r="T584" s="120"/>
      <c r="U584" s="120"/>
      <c r="V584" s="120"/>
      <c r="W584" s="120"/>
      <c r="X584" s="120"/>
      <c r="Y584" s="120"/>
      <c r="Z584" s="120"/>
      <c r="AA584" s="120"/>
      <c r="AB584" s="120"/>
      <c r="AC584" s="120"/>
    </row>
    <row r="585" spans="1:29" ht="21" customHeight="1">
      <c r="A585" s="120"/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  <c r="P585" s="120"/>
      <c r="Q585" s="120"/>
      <c r="R585" s="120"/>
      <c r="S585" s="120"/>
      <c r="T585" s="120"/>
      <c r="U585" s="120"/>
      <c r="V585" s="120"/>
      <c r="W585" s="120"/>
      <c r="X585" s="120"/>
      <c r="Y585" s="120"/>
      <c r="Z585" s="120"/>
      <c r="AA585" s="120"/>
      <c r="AB585" s="120"/>
      <c r="AC585" s="120"/>
    </row>
    <row r="586" spans="1:29" ht="21" customHeight="1">
      <c r="A586" s="120"/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  <c r="P586" s="120"/>
      <c r="Q586" s="120"/>
      <c r="R586" s="120"/>
      <c r="S586" s="120"/>
      <c r="T586" s="120"/>
      <c r="U586" s="120"/>
      <c r="V586" s="120"/>
      <c r="W586" s="120"/>
      <c r="X586" s="120"/>
      <c r="Y586" s="120"/>
      <c r="Z586" s="120"/>
      <c r="AA586" s="120"/>
      <c r="AB586" s="120"/>
      <c r="AC586" s="120"/>
    </row>
    <row r="587" spans="1:29" ht="21" customHeight="1">
      <c r="A587" s="120"/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  <c r="P587" s="120"/>
      <c r="Q587" s="120"/>
      <c r="R587" s="120"/>
      <c r="S587" s="120"/>
      <c r="T587" s="120"/>
      <c r="U587" s="120"/>
      <c r="V587" s="120"/>
      <c r="W587" s="120"/>
      <c r="X587" s="120"/>
      <c r="Y587" s="120"/>
      <c r="Z587" s="120"/>
      <c r="AA587" s="120"/>
      <c r="AB587" s="120"/>
      <c r="AC587" s="120"/>
    </row>
    <row r="588" spans="1:29" ht="21" customHeight="1">
      <c r="A588" s="120"/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  <c r="P588" s="120"/>
      <c r="Q588" s="120"/>
      <c r="R588" s="120"/>
      <c r="S588" s="120"/>
      <c r="T588" s="120"/>
      <c r="U588" s="120"/>
      <c r="V588" s="120"/>
      <c r="W588" s="120"/>
      <c r="X588" s="120"/>
      <c r="Y588" s="120"/>
      <c r="Z588" s="120"/>
      <c r="AA588" s="120"/>
      <c r="AB588" s="120"/>
      <c r="AC588" s="120"/>
    </row>
    <row r="589" spans="1:29" ht="21" customHeight="1">
      <c r="A589" s="120"/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  <c r="P589" s="120"/>
      <c r="Q589" s="120"/>
      <c r="R589" s="120"/>
      <c r="S589" s="120"/>
      <c r="T589" s="120"/>
      <c r="U589" s="120"/>
      <c r="V589" s="120"/>
      <c r="W589" s="120"/>
      <c r="X589" s="120"/>
      <c r="Y589" s="120"/>
      <c r="Z589" s="120"/>
      <c r="AA589" s="120"/>
      <c r="AB589" s="120"/>
      <c r="AC589" s="120"/>
    </row>
    <row r="590" spans="1:29" ht="21" customHeight="1">
      <c r="A590" s="120"/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  <c r="P590" s="120"/>
      <c r="Q590" s="120"/>
      <c r="R590" s="120"/>
      <c r="S590" s="120"/>
      <c r="T590" s="120"/>
      <c r="U590" s="120"/>
      <c r="V590" s="120"/>
      <c r="W590" s="120"/>
      <c r="X590" s="120"/>
      <c r="Y590" s="120"/>
      <c r="Z590" s="120"/>
      <c r="AA590" s="120"/>
      <c r="AB590" s="120"/>
      <c r="AC590" s="120"/>
    </row>
    <row r="591" spans="1:29" ht="21" customHeight="1">
      <c r="A591" s="120"/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  <c r="P591" s="120"/>
      <c r="Q591" s="120"/>
      <c r="R591" s="120"/>
      <c r="S591" s="120"/>
      <c r="T591" s="120"/>
      <c r="U591" s="120"/>
      <c r="V591" s="120"/>
      <c r="W591" s="120"/>
      <c r="X591" s="120"/>
      <c r="Y591" s="120"/>
      <c r="Z591" s="120"/>
      <c r="AA591" s="120"/>
      <c r="AB591" s="120"/>
      <c r="AC591" s="120"/>
    </row>
    <row r="592" spans="1:29" ht="21" customHeight="1">
      <c r="A592" s="120"/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  <c r="P592" s="120"/>
      <c r="Q592" s="120"/>
      <c r="R592" s="120"/>
      <c r="S592" s="120"/>
      <c r="T592" s="120"/>
      <c r="U592" s="120"/>
      <c r="V592" s="120"/>
      <c r="W592" s="120"/>
      <c r="X592" s="120"/>
      <c r="Y592" s="120"/>
      <c r="Z592" s="120"/>
      <c r="AA592" s="120"/>
      <c r="AB592" s="120"/>
      <c r="AC592" s="120"/>
    </row>
    <row r="593" spans="1:29" ht="21" customHeight="1">
      <c r="A593" s="120"/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  <c r="P593" s="120"/>
      <c r="Q593" s="120"/>
      <c r="R593" s="120"/>
      <c r="S593" s="120"/>
      <c r="T593" s="120"/>
      <c r="U593" s="120"/>
      <c r="V593" s="120"/>
      <c r="W593" s="120"/>
      <c r="X593" s="120"/>
      <c r="Y593" s="120"/>
      <c r="Z593" s="120"/>
      <c r="AA593" s="120"/>
      <c r="AB593" s="120"/>
      <c r="AC593" s="120"/>
    </row>
    <row r="594" spans="1:29" ht="21" customHeight="1">
      <c r="A594" s="120"/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  <c r="Q594" s="120"/>
      <c r="R594" s="120"/>
      <c r="S594" s="120"/>
      <c r="T594" s="120"/>
      <c r="U594" s="120"/>
      <c r="V594" s="120"/>
      <c r="W594" s="120"/>
      <c r="X594" s="120"/>
      <c r="Y594" s="120"/>
      <c r="Z594" s="120"/>
      <c r="AA594" s="120"/>
      <c r="AB594" s="120"/>
      <c r="AC594" s="120"/>
    </row>
    <row r="595" spans="1:29" ht="21" customHeight="1">
      <c r="A595" s="120"/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  <c r="Q595" s="120"/>
      <c r="R595" s="120"/>
      <c r="S595" s="120"/>
      <c r="T595" s="120"/>
      <c r="U595" s="120"/>
      <c r="V595" s="120"/>
      <c r="W595" s="120"/>
      <c r="X595" s="120"/>
      <c r="Y595" s="120"/>
      <c r="Z595" s="120"/>
      <c r="AA595" s="120"/>
      <c r="AB595" s="120"/>
      <c r="AC595" s="120"/>
    </row>
    <row r="596" spans="1:29" ht="21" customHeight="1">
      <c r="A596" s="120"/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20"/>
      <c r="R596" s="120"/>
      <c r="S596" s="120"/>
      <c r="T596" s="120"/>
      <c r="U596" s="120"/>
      <c r="V596" s="120"/>
      <c r="W596" s="120"/>
      <c r="X596" s="120"/>
      <c r="Y596" s="120"/>
      <c r="Z596" s="120"/>
      <c r="AA596" s="120"/>
      <c r="AB596" s="120"/>
      <c r="AC596" s="120"/>
    </row>
    <row r="597" spans="1:29" ht="21" customHeight="1">
      <c r="A597" s="120"/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  <c r="Q597" s="120"/>
      <c r="R597" s="120"/>
      <c r="S597" s="120"/>
      <c r="T597" s="120"/>
      <c r="U597" s="120"/>
      <c r="V597" s="120"/>
      <c r="W597" s="120"/>
      <c r="X597" s="120"/>
      <c r="Y597" s="120"/>
      <c r="Z597" s="120"/>
      <c r="AA597" s="120"/>
      <c r="AB597" s="120"/>
      <c r="AC597" s="120"/>
    </row>
    <row r="598" spans="1:29" ht="21" customHeight="1">
      <c r="A598" s="120"/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  <c r="Q598" s="120"/>
      <c r="R598" s="120"/>
      <c r="S598" s="120"/>
      <c r="T598" s="120"/>
      <c r="U598" s="120"/>
      <c r="V598" s="120"/>
      <c r="W598" s="120"/>
      <c r="X598" s="120"/>
      <c r="Y598" s="120"/>
      <c r="Z598" s="120"/>
      <c r="AA598" s="120"/>
      <c r="AB598" s="120"/>
      <c r="AC598" s="120"/>
    </row>
    <row r="599" spans="1:29" ht="21" customHeight="1">
      <c r="A599" s="120"/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  <c r="P599" s="120"/>
      <c r="Q599" s="120"/>
      <c r="R599" s="120"/>
      <c r="S599" s="120"/>
      <c r="T599" s="120"/>
      <c r="U599" s="120"/>
      <c r="V599" s="120"/>
      <c r="W599" s="120"/>
      <c r="X599" s="120"/>
      <c r="Y599" s="120"/>
      <c r="Z599" s="120"/>
      <c r="AA599" s="120"/>
      <c r="AB599" s="120"/>
      <c r="AC599" s="120"/>
    </row>
    <row r="600" spans="1:29" ht="21" customHeight="1">
      <c r="A600" s="120"/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  <c r="P600" s="120"/>
      <c r="Q600" s="120"/>
      <c r="R600" s="120"/>
      <c r="S600" s="120"/>
      <c r="T600" s="120"/>
      <c r="U600" s="120"/>
      <c r="V600" s="120"/>
      <c r="W600" s="120"/>
      <c r="X600" s="120"/>
      <c r="Y600" s="120"/>
      <c r="Z600" s="120"/>
      <c r="AA600" s="120"/>
      <c r="AB600" s="120"/>
      <c r="AC600" s="120"/>
    </row>
    <row r="601" spans="1:29" ht="21" customHeight="1">
      <c r="A601" s="120"/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20"/>
      <c r="R601" s="120"/>
      <c r="S601" s="120"/>
      <c r="T601" s="120"/>
      <c r="U601" s="120"/>
      <c r="V601" s="120"/>
      <c r="W601" s="120"/>
      <c r="X601" s="120"/>
      <c r="Y601" s="120"/>
      <c r="Z601" s="120"/>
      <c r="AA601" s="120"/>
      <c r="AB601" s="120"/>
      <c r="AC601" s="120"/>
    </row>
    <row r="602" spans="1:29" ht="21" customHeight="1">
      <c r="A602" s="120"/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  <c r="R602" s="120"/>
      <c r="S602" s="120"/>
      <c r="T602" s="120"/>
      <c r="U602" s="120"/>
      <c r="V602" s="120"/>
      <c r="W602" s="120"/>
      <c r="X602" s="120"/>
      <c r="Y602" s="120"/>
      <c r="Z602" s="120"/>
      <c r="AA602" s="120"/>
      <c r="AB602" s="120"/>
      <c r="AC602" s="120"/>
    </row>
    <row r="603" spans="1:29" ht="21" customHeight="1">
      <c r="A603" s="120"/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  <c r="Q603" s="120"/>
      <c r="R603" s="120"/>
      <c r="S603" s="120"/>
      <c r="T603" s="120"/>
      <c r="U603" s="120"/>
      <c r="V603" s="120"/>
      <c r="W603" s="120"/>
      <c r="X603" s="120"/>
      <c r="Y603" s="120"/>
      <c r="Z603" s="120"/>
      <c r="AA603" s="120"/>
      <c r="AB603" s="120"/>
      <c r="AC603" s="120"/>
    </row>
    <row r="604" spans="1:29" ht="21" customHeight="1">
      <c r="A604" s="120"/>
      <c r="B604" s="120"/>
      <c r="C604" s="120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  <c r="Q604" s="120"/>
      <c r="R604" s="120"/>
      <c r="S604" s="120"/>
      <c r="T604" s="120"/>
      <c r="U604" s="120"/>
      <c r="V604" s="120"/>
      <c r="W604" s="120"/>
      <c r="X604" s="120"/>
      <c r="Y604" s="120"/>
      <c r="Z604" s="120"/>
      <c r="AA604" s="120"/>
      <c r="AB604" s="120"/>
      <c r="AC604" s="120"/>
    </row>
    <row r="605" spans="1:29" ht="21" customHeight="1">
      <c r="A605" s="120"/>
      <c r="B605" s="120"/>
      <c r="C605" s="120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  <c r="Q605" s="120"/>
      <c r="R605" s="120"/>
      <c r="S605" s="120"/>
      <c r="T605" s="120"/>
      <c r="U605" s="120"/>
      <c r="V605" s="120"/>
      <c r="W605" s="120"/>
      <c r="X605" s="120"/>
      <c r="Y605" s="120"/>
      <c r="Z605" s="120"/>
      <c r="AA605" s="120"/>
      <c r="AB605" s="120"/>
      <c r="AC605" s="120"/>
    </row>
    <row r="606" spans="1:29" ht="21" customHeight="1">
      <c r="A606" s="120"/>
      <c r="B606" s="120"/>
      <c r="C606" s="120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  <c r="Q606" s="120"/>
      <c r="R606" s="120"/>
      <c r="S606" s="120"/>
      <c r="T606" s="120"/>
      <c r="U606" s="120"/>
      <c r="V606" s="120"/>
      <c r="W606" s="120"/>
      <c r="X606" s="120"/>
      <c r="Y606" s="120"/>
      <c r="Z606" s="120"/>
      <c r="AA606" s="120"/>
      <c r="AB606" s="120"/>
      <c r="AC606" s="120"/>
    </row>
    <row r="607" spans="1:29" ht="21" customHeight="1">
      <c r="A607" s="120"/>
      <c r="B607" s="120"/>
      <c r="C607" s="120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  <c r="Q607" s="120"/>
      <c r="R607" s="120"/>
      <c r="S607" s="120"/>
      <c r="T607" s="120"/>
      <c r="U607" s="120"/>
      <c r="V607" s="120"/>
      <c r="W607" s="120"/>
      <c r="X607" s="120"/>
      <c r="Y607" s="120"/>
      <c r="Z607" s="120"/>
      <c r="AA607" s="120"/>
      <c r="AB607" s="120"/>
      <c r="AC607" s="120"/>
    </row>
    <row r="608" spans="1:29" ht="21" customHeight="1">
      <c r="A608" s="120"/>
      <c r="B608" s="120"/>
      <c r="C608" s="120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  <c r="Q608" s="120"/>
      <c r="R608" s="120"/>
      <c r="S608" s="120"/>
      <c r="T608" s="120"/>
      <c r="U608" s="120"/>
      <c r="V608" s="120"/>
      <c r="W608" s="120"/>
      <c r="X608" s="120"/>
      <c r="Y608" s="120"/>
      <c r="Z608" s="120"/>
      <c r="AA608" s="120"/>
      <c r="AB608" s="120"/>
      <c r="AC608" s="120"/>
    </row>
    <row r="609" spans="1:29" ht="21" customHeight="1">
      <c r="A609" s="120"/>
      <c r="B609" s="120"/>
      <c r="C609" s="120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20"/>
      <c r="R609" s="120"/>
      <c r="S609" s="120"/>
      <c r="T609" s="120"/>
      <c r="U609" s="120"/>
      <c r="V609" s="120"/>
      <c r="W609" s="120"/>
      <c r="X609" s="120"/>
      <c r="Y609" s="120"/>
      <c r="Z609" s="120"/>
      <c r="AA609" s="120"/>
      <c r="AB609" s="120"/>
      <c r="AC609" s="120"/>
    </row>
    <row r="610" spans="1:29" ht="21" customHeight="1">
      <c r="A610" s="120"/>
      <c r="B610" s="120"/>
      <c r="C610" s="120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  <c r="Q610" s="120"/>
      <c r="R610" s="120"/>
      <c r="S610" s="120"/>
      <c r="T610" s="120"/>
      <c r="U610" s="120"/>
      <c r="V610" s="120"/>
      <c r="W610" s="120"/>
      <c r="X610" s="120"/>
      <c r="Y610" s="120"/>
      <c r="Z610" s="120"/>
      <c r="AA610" s="120"/>
      <c r="AB610" s="120"/>
      <c r="AC610" s="120"/>
    </row>
    <row r="611" spans="1:29" ht="21" customHeight="1">
      <c r="A611" s="120"/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  <c r="R611" s="120"/>
      <c r="S611" s="120"/>
      <c r="T611" s="120"/>
      <c r="U611" s="120"/>
      <c r="V611" s="120"/>
      <c r="W611" s="120"/>
      <c r="X611" s="120"/>
      <c r="Y611" s="120"/>
      <c r="Z611" s="120"/>
      <c r="AA611" s="120"/>
      <c r="AB611" s="120"/>
      <c r="AC611" s="120"/>
    </row>
    <row r="612" spans="1:29" ht="21" customHeight="1">
      <c r="A612" s="120"/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  <c r="T612" s="120"/>
      <c r="U612" s="120"/>
      <c r="V612" s="120"/>
      <c r="W612" s="120"/>
      <c r="X612" s="120"/>
      <c r="Y612" s="120"/>
      <c r="Z612" s="120"/>
      <c r="AA612" s="120"/>
      <c r="AB612" s="120"/>
      <c r="AC612" s="120"/>
    </row>
    <row r="613" spans="1:29" ht="21" customHeight="1">
      <c r="A613" s="120"/>
      <c r="B613" s="120"/>
      <c r="C613" s="120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  <c r="Q613" s="120"/>
      <c r="R613" s="120"/>
      <c r="S613" s="120"/>
      <c r="T613" s="120"/>
      <c r="U613" s="120"/>
      <c r="V613" s="120"/>
      <c r="W613" s="120"/>
      <c r="X613" s="120"/>
      <c r="Y613" s="120"/>
      <c r="Z613" s="120"/>
      <c r="AA613" s="120"/>
      <c r="AB613" s="120"/>
      <c r="AC613" s="120"/>
    </row>
    <row r="614" spans="1:29" ht="21" customHeight="1">
      <c r="A614" s="120"/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20"/>
      <c r="R614" s="120"/>
      <c r="S614" s="120"/>
      <c r="T614" s="120"/>
      <c r="U614" s="120"/>
      <c r="V614" s="120"/>
      <c r="W614" s="120"/>
      <c r="X614" s="120"/>
      <c r="Y614" s="120"/>
      <c r="Z614" s="120"/>
      <c r="AA614" s="120"/>
      <c r="AB614" s="120"/>
      <c r="AC614" s="120"/>
    </row>
    <row r="615" spans="1:29" ht="21" customHeight="1">
      <c r="A615" s="120"/>
      <c r="B615" s="120"/>
      <c r="C615" s="120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  <c r="Q615" s="120"/>
      <c r="R615" s="120"/>
      <c r="S615" s="120"/>
      <c r="T615" s="120"/>
      <c r="U615" s="120"/>
      <c r="V615" s="120"/>
      <c r="W615" s="120"/>
      <c r="X615" s="120"/>
      <c r="Y615" s="120"/>
      <c r="Z615" s="120"/>
      <c r="AA615" s="120"/>
      <c r="AB615" s="120"/>
      <c r="AC615" s="120"/>
    </row>
    <row r="616" spans="1:29" ht="21" customHeight="1">
      <c r="A616" s="120"/>
      <c r="B616" s="120"/>
      <c r="C616" s="120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  <c r="Q616" s="120"/>
      <c r="R616" s="120"/>
      <c r="S616" s="120"/>
      <c r="T616" s="120"/>
      <c r="U616" s="120"/>
      <c r="V616" s="120"/>
      <c r="W616" s="120"/>
      <c r="X616" s="120"/>
      <c r="Y616" s="120"/>
      <c r="Z616" s="120"/>
      <c r="AA616" s="120"/>
      <c r="AB616" s="120"/>
      <c r="AC616" s="120"/>
    </row>
    <row r="617" spans="1:29" ht="21" customHeight="1">
      <c r="A617" s="120"/>
      <c r="B617" s="120"/>
      <c r="C617" s="120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  <c r="Q617" s="120"/>
      <c r="R617" s="120"/>
      <c r="S617" s="120"/>
      <c r="T617" s="120"/>
      <c r="U617" s="120"/>
      <c r="V617" s="120"/>
      <c r="W617" s="120"/>
      <c r="X617" s="120"/>
      <c r="Y617" s="120"/>
      <c r="Z617" s="120"/>
      <c r="AA617" s="120"/>
      <c r="AB617" s="120"/>
      <c r="AC617" s="120"/>
    </row>
    <row r="618" spans="1:29" ht="21" customHeight="1">
      <c r="A618" s="120"/>
      <c r="B618" s="120"/>
      <c r="C618" s="120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  <c r="Q618" s="120"/>
      <c r="R618" s="120"/>
      <c r="S618" s="120"/>
      <c r="T618" s="120"/>
      <c r="U618" s="120"/>
      <c r="V618" s="120"/>
      <c r="W618" s="120"/>
      <c r="X618" s="120"/>
      <c r="Y618" s="120"/>
      <c r="Z618" s="120"/>
      <c r="AA618" s="120"/>
      <c r="AB618" s="120"/>
      <c r="AC618" s="120"/>
    </row>
    <row r="619" spans="1:29" ht="21" customHeight="1">
      <c r="A619" s="120"/>
      <c r="B619" s="120"/>
      <c r="C619" s="120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  <c r="Q619" s="120"/>
      <c r="R619" s="120"/>
      <c r="S619" s="120"/>
      <c r="T619" s="120"/>
      <c r="U619" s="120"/>
      <c r="V619" s="120"/>
      <c r="W619" s="120"/>
      <c r="X619" s="120"/>
      <c r="Y619" s="120"/>
      <c r="Z619" s="120"/>
      <c r="AA619" s="120"/>
      <c r="AB619" s="120"/>
      <c r="AC619" s="120"/>
    </row>
    <row r="620" spans="1:29" ht="21" customHeight="1">
      <c r="A620" s="120"/>
      <c r="B620" s="120"/>
      <c r="C620" s="120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  <c r="Q620" s="120"/>
      <c r="R620" s="120"/>
      <c r="S620" s="120"/>
      <c r="T620" s="120"/>
      <c r="U620" s="120"/>
      <c r="V620" s="120"/>
      <c r="W620" s="120"/>
      <c r="X620" s="120"/>
      <c r="Y620" s="120"/>
      <c r="Z620" s="120"/>
      <c r="AA620" s="120"/>
      <c r="AB620" s="120"/>
      <c r="AC620" s="120"/>
    </row>
    <row r="621" spans="1:29" ht="21" customHeight="1">
      <c r="A621" s="120"/>
      <c r="B621" s="120"/>
      <c r="C621" s="120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  <c r="P621" s="120"/>
      <c r="Q621" s="120"/>
      <c r="R621" s="120"/>
      <c r="S621" s="120"/>
      <c r="T621" s="120"/>
      <c r="U621" s="120"/>
      <c r="V621" s="120"/>
      <c r="W621" s="120"/>
      <c r="X621" s="120"/>
      <c r="Y621" s="120"/>
      <c r="Z621" s="120"/>
      <c r="AA621" s="120"/>
      <c r="AB621" s="120"/>
      <c r="AC621" s="120"/>
    </row>
    <row r="622" spans="1:29" ht="21" customHeight="1">
      <c r="A622" s="120"/>
      <c r="B622" s="120"/>
      <c r="C622" s="120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  <c r="Q622" s="120"/>
      <c r="R622" s="120"/>
      <c r="S622" s="120"/>
      <c r="T622" s="120"/>
      <c r="U622" s="120"/>
      <c r="V622" s="120"/>
      <c r="W622" s="120"/>
      <c r="X622" s="120"/>
      <c r="Y622" s="120"/>
      <c r="Z622" s="120"/>
      <c r="AA622" s="120"/>
      <c r="AB622" s="120"/>
      <c r="AC622" s="120"/>
    </row>
    <row r="623" spans="1:29" ht="21" customHeight="1">
      <c r="A623" s="120"/>
      <c r="B623" s="120"/>
      <c r="C623" s="120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  <c r="Q623" s="120"/>
      <c r="R623" s="120"/>
      <c r="S623" s="120"/>
      <c r="T623" s="120"/>
      <c r="U623" s="120"/>
      <c r="V623" s="120"/>
      <c r="W623" s="120"/>
      <c r="X623" s="120"/>
      <c r="Y623" s="120"/>
      <c r="Z623" s="120"/>
      <c r="AA623" s="120"/>
      <c r="AB623" s="120"/>
      <c r="AC623" s="120"/>
    </row>
    <row r="624" spans="1:29" ht="21" customHeight="1">
      <c r="A624" s="120"/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  <c r="Q624" s="120"/>
      <c r="R624" s="120"/>
      <c r="S624" s="120"/>
      <c r="T624" s="120"/>
      <c r="U624" s="120"/>
      <c r="V624" s="120"/>
      <c r="W624" s="120"/>
      <c r="X624" s="120"/>
      <c r="Y624" s="120"/>
      <c r="Z624" s="120"/>
      <c r="AA624" s="120"/>
      <c r="AB624" s="120"/>
      <c r="AC624" s="120"/>
    </row>
    <row r="625" spans="1:29" ht="21" customHeight="1">
      <c r="A625" s="120"/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  <c r="Q625" s="120"/>
      <c r="R625" s="120"/>
      <c r="S625" s="120"/>
      <c r="T625" s="120"/>
      <c r="U625" s="120"/>
      <c r="V625" s="120"/>
      <c r="W625" s="120"/>
      <c r="X625" s="120"/>
      <c r="Y625" s="120"/>
      <c r="Z625" s="120"/>
      <c r="AA625" s="120"/>
      <c r="AB625" s="120"/>
      <c r="AC625" s="120"/>
    </row>
    <row r="626" spans="1:29" ht="21" customHeight="1">
      <c r="A626" s="120"/>
      <c r="B626" s="120"/>
      <c r="C626" s="120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  <c r="Q626" s="120"/>
      <c r="R626" s="120"/>
      <c r="S626" s="120"/>
      <c r="T626" s="120"/>
      <c r="U626" s="120"/>
      <c r="V626" s="120"/>
      <c r="W626" s="120"/>
      <c r="X626" s="120"/>
      <c r="Y626" s="120"/>
      <c r="Z626" s="120"/>
      <c r="AA626" s="120"/>
      <c r="AB626" s="120"/>
      <c r="AC626" s="120"/>
    </row>
    <row r="627" spans="1:29" ht="21" customHeight="1">
      <c r="A627" s="120"/>
      <c r="B627" s="120"/>
      <c r="C627" s="120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  <c r="Q627" s="120"/>
      <c r="R627" s="120"/>
      <c r="S627" s="120"/>
      <c r="T627" s="120"/>
      <c r="U627" s="120"/>
      <c r="V627" s="120"/>
      <c r="W627" s="120"/>
      <c r="X627" s="120"/>
      <c r="Y627" s="120"/>
      <c r="Z627" s="120"/>
      <c r="AA627" s="120"/>
      <c r="AB627" s="120"/>
      <c r="AC627" s="120"/>
    </row>
    <row r="628" spans="1:29" ht="21" customHeight="1">
      <c r="A628" s="120"/>
      <c r="B628" s="120"/>
      <c r="C628" s="120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  <c r="Q628" s="120"/>
      <c r="R628" s="120"/>
      <c r="S628" s="120"/>
      <c r="T628" s="120"/>
      <c r="U628" s="120"/>
      <c r="V628" s="120"/>
      <c r="W628" s="120"/>
      <c r="X628" s="120"/>
      <c r="Y628" s="120"/>
      <c r="Z628" s="120"/>
      <c r="AA628" s="120"/>
      <c r="AB628" s="120"/>
      <c r="AC628" s="120"/>
    </row>
    <row r="629" spans="1:29" ht="21" customHeight="1">
      <c r="A629" s="120"/>
      <c r="B629" s="120"/>
      <c r="C629" s="120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  <c r="P629" s="120"/>
      <c r="Q629" s="120"/>
      <c r="R629" s="120"/>
      <c r="S629" s="120"/>
      <c r="T629" s="120"/>
      <c r="U629" s="120"/>
      <c r="V629" s="120"/>
      <c r="W629" s="120"/>
      <c r="X629" s="120"/>
      <c r="Y629" s="120"/>
      <c r="Z629" s="120"/>
      <c r="AA629" s="120"/>
      <c r="AB629" s="120"/>
      <c r="AC629" s="120"/>
    </row>
    <row r="630" spans="1:29" ht="21" customHeight="1">
      <c r="A630" s="120"/>
      <c r="B630" s="120"/>
      <c r="C630" s="120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  <c r="P630" s="120"/>
      <c r="Q630" s="120"/>
      <c r="R630" s="120"/>
      <c r="S630" s="120"/>
      <c r="T630" s="120"/>
      <c r="U630" s="120"/>
      <c r="V630" s="120"/>
      <c r="W630" s="120"/>
      <c r="X630" s="120"/>
      <c r="Y630" s="120"/>
      <c r="Z630" s="120"/>
      <c r="AA630" s="120"/>
      <c r="AB630" s="120"/>
      <c r="AC630" s="120"/>
    </row>
    <row r="631" spans="1:29" ht="21" customHeight="1">
      <c r="A631" s="120"/>
      <c r="B631" s="120"/>
      <c r="C631" s="120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  <c r="P631" s="120"/>
      <c r="Q631" s="120"/>
      <c r="R631" s="120"/>
      <c r="S631" s="120"/>
      <c r="T631" s="120"/>
      <c r="U631" s="120"/>
      <c r="V631" s="120"/>
      <c r="W631" s="120"/>
      <c r="X631" s="120"/>
      <c r="Y631" s="120"/>
      <c r="Z631" s="120"/>
      <c r="AA631" s="120"/>
      <c r="AB631" s="120"/>
      <c r="AC631" s="120"/>
    </row>
    <row r="632" spans="1:29" ht="21" customHeight="1">
      <c r="A632" s="120"/>
      <c r="B632" s="120"/>
      <c r="C632" s="120"/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  <c r="P632" s="120"/>
      <c r="Q632" s="120"/>
      <c r="R632" s="120"/>
      <c r="S632" s="120"/>
      <c r="T632" s="120"/>
      <c r="U632" s="120"/>
      <c r="V632" s="120"/>
      <c r="W632" s="120"/>
      <c r="X632" s="120"/>
      <c r="Y632" s="120"/>
      <c r="Z632" s="120"/>
      <c r="AA632" s="120"/>
      <c r="AB632" s="120"/>
      <c r="AC632" s="120"/>
    </row>
    <row r="633" spans="1:29" ht="21" customHeight="1">
      <c r="A633" s="120"/>
      <c r="B633" s="120"/>
      <c r="C633" s="120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  <c r="Q633" s="120"/>
      <c r="R633" s="120"/>
      <c r="S633" s="120"/>
      <c r="T633" s="120"/>
      <c r="U633" s="120"/>
      <c r="V633" s="120"/>
      <c r="W633" s="120"/>
      <c r="X633" s="120"/>
      <c r="Y633" s="120"/>
      <c r="Z633" s="120"/>
      <c r="AA633" s="120"/>
      <c r="AB633" s="120"/>
      <c r="AC633" s="120"/>
    </row>
    <row r="634" spans="1:29" ht="21" customHeight="1">
      <c r="A634" s="120"/>
      <c r="B634" s="120"/>
      <c r="C634" s="120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  <c r="P634" s="120"/>
      <c r="Q634" s="120"/>
      <c r="R634" s="120"/>
      <c r="S634" s="120"/>
      <c r="T634" s="120"/>
      <c r="U634" s="120"/>
      <c r="V634" s="120"/>
      <c r="W634" s="120"/>
      <c r="X634" s="120"/>
      <c r="Y634" s="120"/>
      <c r="Z634" s="120"/>
      <c r="AA634" s="120"/>
      <c r="AB634" s="120"/>
      <c r="AC634" s="120"/>
    </row>
    <row r="635" spans="1:29" ht="21" customHeight="1">
      <c r="A635" s="120"/>
      <c r="B635" s="120"/>
      <c r="C635" s="120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  <c r="P635" s="120"/>
      <c r="Q635" s="120"/>
      <c r="R635" s="120"/>
      <c r="S635" s="120"/>
      <c r="T635" s="120"/>
      <c r="U635" s="120"/>
      <c r="V635" s="120"/>
      <c r="W635" s="120"/>
      <c r="X635" s="120"/>
      <c r="Y635" s="120"/>
      <c r="Z635" s="120"/>
      <c r="AA635" s="120"/>
      <c r="AB635" s="120"/>
      <c r="AC635" s="120"/>
    </row>
    <row r="636" spans="1:29" ht="21" customHeight="1">
      <c r="A636" s="120"/>
      <c r="B636" s="120"/>
      <c r="C636" s="120"/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  <c r="Q636" s="120"/>
      <c r="R636" s="120"/>
      <c r="S636" s="120"/>
      <c r="T636" s="120"/>
      <c r="U636" s="120"/>
      <c r="V636" s="120"/>
      <c r="W636" s="120"/>
      <c r="X636" s="120"/>
      <c r="Y636" s="120"/>
      <c r="Z636" s="120"/>
      <c r="AA636" s="120"/>
      <c r="AB636" s="120"/>
      <c r="AC636" s="120"/>
    </row>
    <row r="637" spans="1:29" ht="21" customHeight="1">
      <c r="A637" s="120"/>
      <c r="B637" s="120"/>
      <c r="C637" s="120"/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  <c r="Q637" s="120"/>
      <c r="R637" s="120"/>
      <c r="S637" s="120"/>
      <c r="T637" s="120"/>
      <c r="U637" s="120"/>
      <c r="V637" s="120"/>
      <c r="W637" s="120"/>
      <c r="X637" s="120"/>
      <c r="Y637" s="120"/>
      <c r="Z637" s="120"/>
      <c r="AA637" s="120"/>
      <c r="AB637" s="120"/>
      <c r="AC637" s="120"/>
    </row>
    <row r="638" spans="1:29" ht="21" customHeight="1">
      <c r="A638" s="120"/>
      <c r="B638" s="120"/>
      <c r="C638" s="120"/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  <c r="Q638" s="120"/>
      <c r="R638" s="120"/>
      <c r="S638" s="120"/>
      <c r="T638" s="120"/>
      <c r="U638" s="120"/>
      <c r="V638" s="120"/>
      <c r="W638" s="120"/>
      <c r="X638" s="120"/>
      <c r="Y638" s="120"/>
      <c r="Z638" s="120"/>
      <c r="AA638" s="120"/>
      <c r="AB638" s="120"/>
      <c r="AC638" s="120"/>
    </row>
    <row r="639" spans="1:29" ht="21" customHeight="1">
      <c r="A639" s="120"/>
      <c r="B639" s="120"/>
      <c r="C639" s="120"/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  <c r="Q639" s="120"/>
      <c r="R639" s="120"/>
      <c r="S639" s="120"/>
      <c r="T639" s="120"/>
      <c r="U639" s="120"/>
      <c r="V639" s="120"/>
      <c r="W639" s="120"/>
      <c r="X639" s="120"/>
      <c r="Y639" s="120"/>
      <c r="Z639" s="120"/>
      <c r="AA639" s="120"/>
      <c r="AB639" s="120"/>
      <c r="AC639" s="120"/>
    </row>
    <row r="640" spans="1:29" ht="21" customHeight="1">
      <c r="A640" s="120"/>
      <c r="B640" s="120"/>
      <c r="C640" s="120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120"/>
      <c r="Q640" s="120"/>
      <c r="R640" s="120"/>
      <c r="S640" s="120"/>
      <c r="T640" s="120"/>
      <c r="U640" s="120"/>
      <c r="V640" s="120"/>
      <c r="W640" s="120"/>
      <c r="X640" s="120"/>
      <c r="Y640" s="120"/>
      <c r="Z640" s="120"/>
      <c r="AA640" s="120"/>
      <c r="AB640" s="120"/>
      <c r="AC640" s="120"/>
    </row>
    <row r="641" spans="1:29" ht="21" customHeight="1">
      <c r="A641" s="120"/>
      <c r="B641" s="120"/>
      <c r="C641" s="120"/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  <c r="Q641" s="120"/>
      <c r="R641" s="120"/>
      <c r="S641" s="120"/>
      <c r="T641" s="120"/>
      <c r="U641" s="120"/>
      <c r="V641" s="120"/>
      <c r="W641" s="120"/>
      <c r="X641" s="120"/>
      <c r="Y641" s="120"/>
      <c r="Z641" s="120"/>
      <c r="AA641" s="120"/>
      <c r="AB641" s="120"/>
      <c r="AC641" s="120"/>
    </row>
    <row r="642" spans="1:29" ht="21" customHeight="1">
      <c r="A642" s="120"/>
      <c r="B642" s="120"/>
      <c r="C642" s="120"/>
      <c r="D642" s="120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  <c r="Q642" s="120"/>
      <c r="R642" s="120"/>
      <c r="S642" s="120"/>
      <c r="T642" s="120"/>
      <c r="U642" s="120"/>
      <c r="V642" s="120"/>
      <c r="W642" s="120"/>
      <c r="X642" s="120"/>
      <c r="Y642" s="120"/>
      <c r="Z642" s="120"/>
      <c r="AA642" s="120"/>
      <c r="AB642" s="120"/>
      <c r="AC642" s="120"/>
    </row>
    <row r="643" spans="1:29" ht="21" customHeight="1">
      <c r="A643" s="120"/>
      <c r="B643" s="120"/>
      <c r="C643" s="120"/>
      <c r="D643" s="120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  <c r="Q643" s="120"/>
      <c r="R643" s="120"/>
      <c r="S643" s="120"/>
      <c r="T643" s="120"/>
      <c r="U643" s="120"/>
      <c r="V643" s="120"/>
      <c r="W643" s="120"/>
      <c r="X643" s="120"/>
      <c r="Y643" s="120"/>
      <c r="Z643" s="120"/>
      <c r="AA643" s="120"/>
      <c r="AB643" s="120"/>
      <c r="AC643" s="120"/>
    </row>
    <row r="644" spans="1:29" ht="21" customHeight="1">
      <c r="A644" s="120"/>
      <c r="B644" s="120"/>
      <c r="C644" s="120"/>
      <c r="D644" s="120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  <c r="Q644" s="120"/>
      <c r="R644" s="120"/>
      <c r="S644" s="120"/>
      <c r="T644" s="120"/>
      <c r="U644" s="120"/>
      <c r="V644" s="120"/>
      <c r="W644" s="120"/>
      <c r="X644" s="120"/>
      <c r="Y644" s="120"/>
      <c r="Z644" s="120"/>
      <c r="AA644" s="120"/>
      <c r="AB644" s="120"/>
      <c r="AC644" s="120"/>
    </row>
    <row r="645" spans="1:29" ht="21" customHeight="1">
      <c r="A645" s="120"/>
      <c r="B645" s="120"/>
      <c r="C645" s="120"/>
      <c r="D645" s="120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  <c r="Q645" s="120"/>
      <c r="R645" s="120"/>
      <c r="S645" s="120"/>
      <c r="T645" s="120"/>
      <c r="U645" s="120"/>
      <c r="V645" s="120"/>
      <c r="W645" s="120"/>
      <c r="X645" s="120"/>
      <c r="Y645" s="120"/>
      <c r="Z645" s="120"/>
      <c r="AA645" s="120"/>
      <c r="AB645" s="120"/>
      <c r="AC645" s="120"/>
    </row>
    <row r="646" spans="1:29" ht="21" customHeight="1">
      <c r="A646" s="120"/>
      <c r="B646" s="120"/>
      <c r="C646" s="120"/>
      <c r="D646" s="120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  <c r="Q646" s="120"/>
      <c r="R646" s="120"/>
      <c r="S646" s="120"/>
      <c r="T646" s="120"/>
      <c r="U646" s="120"/>
      <c r="V646" s="120"/>
      <c r="W646" s="120"/>
      <c r="X646" s="120"/>
      <c r="Y646" s="120"/>
      <c r="Z646" s="120"/>
      <c r="AA646" s="120"/>
      <c r="AB646" s="120"/>
      <c r="AC646" s="120"/>
    </row>
    <row r="647" spans="1:29" ht="21" customHeight="1">
      <c r="A647" s="120"/>
      <c r="B647" s="120"/>
      <c r="C647" s="120"/>
      <c r="D647" s="120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  <c r="Q647" s="120"/>
      <c r="R647" s="120"/>
      <c r="S647" s="120"/>
      <c r="T647" s="120"/>
      <c r="U647" s="120"/>
      <c r="V647" s="120"/>
      <c r="W647" s="120"/>
      <c r="X647" s="120"/>
      <c r="Y647" s="120"/>
      <c r="Z647" s="120"/>
      <c r="AA647" s="120"/>
      <c r="AB647" s="120"/>
      <c r="AC647" s="120"/>
    </row>
    <row r="648" spans="1:29" ht="21" customHeight="1">
      <c r="A648" s="120"/>
      <c r="B648" s="120"/>
      <c r="C648" s="120"/>
      <c r="D648" s="120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  <c r="Q648" s="120"/>
      <c r="R648" s="120"/>
      <c r="S648" s="120"/>
      <c r="T648" s="120"/>
      <c r="U648" s="120"/>
      <c r="V648" s="120"/>
      <c r="W648" s="120"/>
      <c r="X648" s="120"/>
      <c r="Y648" s="120"/>
      <c r="Z648" s="120"/>
      <c r="AA648" s="120"/>
      <c r="AB648" s="120"/>
      <c r="AC648" s="120"/>
    </row>
    <row r="649" spans="1:29" ht="21" customHeight="1">
      <c r="A649" s="120"/>
      <c r="B649" s="120"/>
      <c r="C649" s="120"/>
      <c r="D649" s="120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  <c r="Q649" s="120"/>
      <c r="R649" s="120"/>
      <c r="S649" s="120"/>
      <c r="T649" s="120"/>
      <c r="U649" s="120"/>
      <c r="V649" s="120"/>
      <c r="W649" s="120"/>
      <c r="X649" s="120"/>
      <c r="Y649" s="120"/>
      <c r="Z649" s="120"/>
      <c r="AA649" s="120"/>
      <c r="AB649" s="120"/>
      <c r="AC649" s="120"/>
    </row>
    <row r="650" spans="1:29" ht="21" customHeight="1">
      <c r="A650" s="120"/>
      <c r="B650" s="120"/>
      <c r="C650" s="120"/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  <c r="R650" s="120"/>
      <c r="S650" s="120"/>
      <c r="T650" s="120"/>
      <c r="U650" s="120"/>
      <c r="V650" s="120"/>
      <c r="W650" s="120"/>
      <c r="X650" s="120"/>
      <c r="Y650" s="120"/>
      <c r="Z650" s="120"/>
      <c r="AA650" s="120"/>
      <c r="AB650" s="120"/>
      <c r="AC650" s="120"/>
    </row>
    <row r="651" spans="1:29" ht="21" customHeight="1">
      <c r="A651" s="120"/>
      <c r="B651" s="120"/>
      <c r="C651" s="120"/>
      <c r="D651" s="120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  <c r="Q651" s="120"/>
      <c r="R651" s="120"/>
      <c r="S651" s="120"/>
      <c r="T651" s="120"/>
      <c r="U651" s="120"/>
      <c r="V651" s="120"/>
      <c r="W651" s="120"/>
      <c r="X651" s="120"/>
      <c r="Y651" s="120"/>
      <c r="Z651" s="120"/>
      <c r="AA651" s="120"/>
      <c r="AB651" s="120"/>
      <c r="AC651" s="120"/>
    </row>
    <row r="652" spans="1:29" ht="21" customHeight="1">
      <c r="A652" s="120"/>
      <c r="B652" s="120"/>
      <c r="C652" s="120"/>
      <c r="D652" s="120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  <c r="Q652" s="120"/>
      <c r="R652" s="120"/>
      <c r="S652" s="120"/>
      <c r="T652" s="120"/>
      <c r="U652" s="120"/>
      <c r="V652" s="120"/>
      <c r="W652" s="120"/>
      <c r="X652" s="120"/>
      <c r="Y652" s="120"/>
      <c r="Z652" s="120"/>
      <c r="AA652" s="120"/>
      <c r="AB652" s="120"/>
      <c r="AC652" s="120"/>
    </row>
    <row r="653" spans="1:29" ht="21" customHeight="1">
      <c r="A653" s="120"/>
      <c r="B653" s="120"/>
      <c r="C653" s="120"/>
      <c r="D653" s="120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  <c r="Q653" s="120"/>
      <c r="R653" s="120"/>
      <c r="S653" s="120"/>
      <c r="T653" s="120"/>
      <c r="U653" s="120"/>
      <c r="V653" s="120"/>
      <c r="W653" s="120"/>
      <c r="X653" s="120"/>
      <c r="Y653" s="120"/>
      <c r="Z653" s="120"/>
      <c r="AA653" s="120"/>
      <c r="AB653" s="120"/>
      <c r="AC653" s="120"/>
    </row>
    <row r="654" spans="1:29" ht="21" customHeight="1">
      <c r="A654" s="120"/>
      <c r="B654" s="120"/>
      <c r="C654" s="120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  <c r="Q654" s="120"/>
      <c r="R654" s="120"/>
      <c r="S654" s="120"/>
      <c r="T654" s="120"/>
      <c r="U654" s="120"/>
      <c r="V654" s="120"/>
      <c r="W654" s="120"/>
      <c r="X654" s="120"/>
      <c r="Y654" s="120"/>
      <c r="Z654" s="120"/>
      <c r="AA654" s="120"/>
      <c r="AB654" s="120"/>
      <c r="AC654" s="120"/>
    </row>
    <row r="655" spans="1:29" ht="21" customHeight="1">
      <c r="A655" s="120"/>
      <c r="B655" s="120"/>
      <c r="C655" s="120"/>
      <c r="D655" s="120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  <c r="Q655" s="120"/>
      <c r="R655" s="120"/>
      <c r="S655" s="120"/>
      <c r="T655" s="120"/>
      <c r="U655" s="120"/>
      <c r="V655" s="120"/>
      <c r="W655" s="120"/>
      <c r="X655" s="120"/>
      <c r="Y655" s="120"/>
      <c r="Z655" s="120"/>
      <c r="AA655" s="120"/>
      <c r="AB655" s="120"/>
      <c r="AC655" s="120"/>
    </row>
    <row r="656" spans="1:29" ht="21" customHeight="1">
      <c r="A656" s="120"/>
      <c r="B656" s="120"/>
      <c r="C656" s="120"/>
      <c r="D656" s="120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  <c r="Q656" s="120"/>
      <c r="R656" s="120"/>
      <c r="S656" s="120"/>
      <c r="T656" s="120"/>
      <c r="U656" s="120"/>
      <c r="V656" s="120"/>
      <c r="W656" s="120"/>
      <c r="X656" s="120"/>
      <c r="Y656" s="120"/>
      <c r="Z656" s="120"/>
      <c r="AA656" s="120"/>
      <c r="AB656" s="120"/>
      <c r="AC656" s="120"/>
    </row>
    <row r="657" spans="1:29" ht="21" customHeight="1">
      <c r="A657" s="120"/>
      <c r="B657" s="120"/>
      <c r="C657" s="120"/>
      <c r="D657" s="120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  <c r="Q657" s="120"/>
      <c r="R657" s="120"/>
      <c r="S657" s="120"/>
      <c r="T657" s="120"/>
      <c r="U657" s="120"/>
      <c r="V657" s="120"/>
      <c r="W657" s="120"/>
      <c r="X657" s="120"/>
      <c r="Y657" s="120"/>
      <c r="Z657" s="120"/>
      <c r="AA657" s="120"/>
      <c r="AB657" s="120"/>
      <c r="AC657" s="120"/>
    </row>
    <row r="658" spans="1:29" ht="21" customHeight="1">
      <c r="A658" s="120"/>
      <c r="B658" s="120"/>
      <c r="C658" s="120"/>
      <c r="D658" s="120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  <c r="Q658" s="120"/>
      <c r="R658" s="120"/>
      <c r="S658" s="120"/>
      <c r="T658" s="120"/>
      <c r="U658" s="120"/>
      <c r="V658" s="120"/>
      <c r="W658" s="120"/>
      <c r="X658" s="120"/>
      <c r="Y658" s="120"/>
      <c r="Z658" s="120"/>
      <c r="AA658" s="120"/>
      <c r="AB658" s="120"/>
      <c r="AC658" s="120"/>
    </row>
    <row r="659" spans="1:29" ht="21" customHeight="1">
      <c r="A659" s="120"/>
      <c r="B659" s="120"/>
      <c r="C659" s="120"/>
      <c r="D659" s="120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  <c r="Q659" s="120"/>
      <c r="R659" s="120"/>
      <c r="S659" s="120"/>
      <c r="T659" s="120"/>
      <c r="U659" s="120"/>
      <c r="V659" s="120"/>
      <c r="W659" s="120"/>
      <c r="X659" s="120"/>
      <c r="Y659" s="120"/>
      <c r="Z659" s="120"/>
      <c r="AA659" s="120"/>
      <c r="AB659" s="120"/>
      <c r="AC659" s="120"/>
    </row>
    <row r="660" spans="1:29" ht="21" customHeight="1">
      <c r="A660" s="120"/>
      <c r="B660" s="120"/>
      <c r="C660" s="120"/>
      <c r="D660" s="120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  <c r="Q660" s="120"/>
      <c r="R660" s="120"/>
      <c r="S660" s="120"/>
      <c r="T660" s="120"/>
      <c r="U660" s="120"/>
      <c r="V660" s="120"/>
      <c r="W660" s="120"/>
      <c r="X660" s="120"/>
      <c r="Y660" s="120"/>
      <c r="Z660" s="120"/>
      <c r="AA660" s="120"/>
      <c r="AB660" s="120"/>
      <c r="AC660" s="120"/>
    </row>
    <row r="661" spans="1:29" ht="21" customHeight="1">
      <c r="A661" s="120"/>
      <c r="B661" s="120"/>
      <c r="C661" s="120"/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  <c r="Q661" s="120"/>
      <c r="R661" s="120"/>
      <c r="S661" s="120"/>
      <c r="T661" s="120"/>
      <c r="U661" s="120"/>
      <c r="V661" s="120"/>
      <c r="W661" s="120"/>
      <c r="X661" s="120"/>
      <c r="Y661" s="120"/>
      <c r="Z661" s="120"/>
      <c r="AA661" s="120"/>
      <c r="AB661" s="120"/>
      <c r="AC661" s="120"/>
    </row>
    <row r="662" spans="1:29" ht="21" customHeight="1">
      <c r="A662" s="120"/>
      <c r="B662" s="120"/>
      <c r="C662" s="120"/>
      <c r="D662" s="120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  <c r="Q662" s="120"/>
      <c r="R662" s="120"/>
      <c r="S662" s="120"/>
      <c r="T662" s="120"/>
      <c r="U662" s="120"/>
      <c r="V662" s="120"/>
      <c r="W662" s="120"/>
      <c r="X662" s="120"/>
      <c r="Y662" s="120"/>
      <c r="Z662" s="120"/>
      <c r="AA662" s="120"/>
      <c r="AB662" s="120"/>
      <c r="AC662" s="120"/>
    </row>
    <row r="663" spans="1:29" ht="21" customHeight="1">
      <c r="A663" s="120"/>
      <c r="B663" s="120"/>
      <c r="C663" s="120"/>
      <c r="D663" s="120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  <c r="Q663" s="120"/>
      <c r="R663" s="120"/>
      <c r="S663" s="120"/>
      <c r="T663" s="120"/>
      <c r="U663" s="120"/>
      <c r="V663" s="120"/>
      <c r="W663" s="120"/>
      <c r="X663" s="120"/>
      <c r="Y663" s="120"/>
      <c r="Z663" s="120"/>
      <c r="AA663" s="120"/>
      <c r="AB663" s="120"/>
      <c r="AC663" s="120"/>
    </row>
    <row r="664" spans="1:29" ht="21" customHeight="1">
      <c r="A664" s="120"/>
      <c r="B664" s="120"/>
      <c r="C664" s="120"/>
      <c r="D664" s="120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  <c r="Q664" s="120"/>
      <c r="R664" s="120"/>
      <c r="S664" s="120"/>
      <c r="T664" s="120"/>
      <c r="U664" s="120"/>
      <c r="V664" s="120"/>
      <c r="W664" s="120"/>
      <c r="X664" s="120"/>
      <c r="Y664" s="120"/>
      <c r="Z664" s="120"/>
      <c r="AA664" s="120"/>
      <c r="AB664" s="120"/>
      <c r="AC664" s="120"/>
    </row>
    <row r="665" spans="1:29" ht="21" customHeight="1">
      <c r="A665" s="120"/>
      <c r="B665" s="120"/>
      <c r="C665" s="120"/>
      <c r="D665" s="120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20"/>
      <c r="Q665" s="120"/>
      <c r="R665" s="120"/>
      <c r="S665" s="120"/>
      <c r="T665" s="120"/>
      <c r="U665" s="120"/>
      <c r="V665" s="120"/>
      <c r="W665" s="120"/>
      <c r="X665" s="120"/>
      <c r="Y665" s="120"/>
      <c r="Z665" s="120"/>
      <c r="AA665" s="120"/>
      <c r="AB665" s="120"/>
      <c r="AC665" s="120"/>
    </row>
    <row r="666" spans="1:29" ht="21" customHeight="1">
      <c r="A666" s="120"/>
      <c r="B666" s="120"/>
      <c r="C666" s="120"/>
      <c r="D666" s="120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  <c r="Q666" s="120"/>
      <c r="R666" s="120"/>
      <c r="S666" s="120"/>
      <c r="T666" s="120"/>
      <c r="U666" s="120"/>
      <c r="V666" s="120"/>
      <c r="W666" s="120"/>
      <c r="X666" s="120"/>
      <c r="Y666" s="120"/>
      <c r="Z666" s="120"/>
      <c r="AA666" s="120"/>
      <c r="AB666" s="120"/>
      <c r="AC666" s="120"/>
    </row>
    <row r="667" spans="1:29" ht="21" customHeight="1">
      <c r="A667" s="120"/>
      <c r="B667" s="120"/>
      <c r="C667" s="120"/>
      <c r="D667" s="120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  <c r="Q667" s="120"/>
      <c r="R667" s="120"/>
      <c r="S667" s="120"/>
      <c r="T667" s="120"/>
      <c r="U667" s="120"/>
      <c r="V667" s="120"/>
      <c r="W667" s="120"/>
      <c r="X667" s="120"/>
      <c r="Y667" s="120"/>
      <c r="Z667" s="120"/>
      <c r="AA667" s="120"/>
      <c r="AB667" s="120"/>
      <c r="AC667" s="120"/>
    </row>
    <row r="668" spans="1:29" ht="21" customHeight="1">
      <c r="A668" s="120"/>
      <c r="B668" s="120"/>
      <c r="C668" s="120"/>
      <c r="D668" s="120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  <c r="Q668" s="120"/>
      <c r="R668" s="120"/>
      <c r="S668" s="120"/>
      <c r="T668" s="120"/>
      <c r="U668" s="120"/>
      <c r="V668" s="120"/>
      <c r="W668" s="120"/>
      <c r="X668" s="120"/>
      <c r="Y668" s="120"/>
      <c r="Z668" s="120"/>
      <c r="AA668" s="120"/>
      <c r="AB668" s="120"/>
      <c r="AC668" s="120"/>
    </row>
    <row r="669" spans="1:29" ht="21" customHeight="1">
      <c r="A669" s="120"/>
      <c r="B669" s="120"/>
      <c r="C669" s="120"/>
      <c r="D669" s="120"/>
      <c r="E669" s="120"/>
      <c r="F669" s="120"/>
      <c r="G669" s="120"/>
      <c r="H669" s="120"/>
      <c r="I669" s="120"/>
      <c r="J669" s="120"/>
      <c r="K669" s="120"/>
      <c r="L669" s="120"/>
      <c r="M669" s="120"/>
      <c r="N669" s="120"/>
      <c r="O669" s="120"/>
      <c r="P669" s="120"/>
      <c r="Q669" s="120"/>
      <c r="R669" s="120"/>
      <c r="S669" s="120"/>
      <c r="T669" s="120"/>
      <c r="U669" s="120"/>
      <c r="V669" s="120"/>
      <c r="W669" s="120"/>
      <c r="X669" s="120"/>
      <c r="Y669" s="120"/>
      <c r="Z669" s="120"/>
      <c r="AA669" s="120"/>
      <c r="AB669" s="120"/>
      <c r="AC669" s="120"/>
    </row>
    <row r="670" spans="1:29" ht="21" customHeight="1">
      <c r="A670" s="120"/>
      <c r="B670" s="120"/>
      <c r="C670" s="120"/>
      <c r="D670" s="120"/>
      <c r="E670" s="120"/>
      <c r="F670" s="120"/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  <c r="Q670" s="120"/>
      <c r="R670" s="120"/>
      <c r="S670" s="120"/>
      <c r="T670" s="120"/>
      <c r="U670" s="120"/>
      <c r="V670" s="120"/>
      <c r="W670" s="120"/>
      <c r="X670" s="120"/>
      <c r="Y670" s="120"/>
      <c r="Z670" s="120"/>
      <c r="AA670" s="120"/>
      <c r="AB670" s="120"/>
      <c r="AC670" s="120"/>
    </row>
    <row r="671" spans="1:29" ht="21" customHeight="1">
      <c r="A671" s="120"/>
      <c r="B671" s="120"/>
      <c r="C671" s="120"/>
      <c r="D671" s="120"/>
      <c r="E671" s="120"/>
      <c r="F671" s="120"/>
      <c r="G671" s="120"/>
      <c r="H671" s="120"/>
      <c r="I671" s="120"/>
      <c r="J671" s="120"/>
      <c r="K671" s="120"/>
      <c r="L671" s="120"/>
      <c r="M671" s="120"/>
      <c r="N671" s="120"/>
      <c r="O671" s="120"/>
      <c r="P671" s="120"/>
      <c r="Q671" s="120"/>
      <c r="R671" s="120"/>
      <c r="S671" s="120"/>
      <c r="T671" s="120"/>
      <c r="U671" s="120"/>
      <c r="V671" s="120"/>
      <c r="W671" s="120"/>
      <c r="X671" s="120"/>
      <c r="Y671" s="120"/>
      <c r="Z671" s="120"/>
      <c r="AA671" s="120"/>
      <c r="AB671" s="120"/>
      <c r="AC671" s="120"/>
    </row>
    <row r="672" spans="1:29" ht="21" customHeight="1">
      <c r="A672" s="120"/>
      <c r="B672" s="120"/>
      <c r="C672" s="120"/>
      <c r="D672" s="120"/>
      <c r="E672" s="120"/>
      <c r="F672" s="120"/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  <c r="Q672" s="120"/>
      <c r="R672" s="120"/>
      <c r="S672" s="120"/>
      <c r="T672" s="120"/>
      <c r="U672" s="120"/>
      <c r="V672" s="120"/>
      <c r="W672" s="120"/>
      <c r="X672" s="120"/>
      <c r="Y672" s="120"/>
      <c r="Z672" s="120"/>
      <c r="AA672" s="120"/>
      <c r="AB672" s="120"/>
      <c r="AC672" s="120"/>
    </row>
    <row r="673" spans="1:29" ht="21" customHeight="1">
      <c r="A673" s="120"/>
      <c r="B673" s="120"/>
      <c r="C673" s="120"/>
      <c r="D673" s="120"/>
      <c r="E673" s="120"/>
      <c r="F673" s="120"/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  <c r="Q673" s="120"/>
      <c r="R673" s="120"/>
      <c r="S673" s="120"/>
      <c r="T673" s="120"/>
      <c r="U673" s="120"/>
      <c r="V673" s="120"/>
      <c r="W673" s="120"/>
      <c r="X673" s="120"/>
      <c r="Y673" s="120"/>
      <c r="Z673" s="120"/>
      <c r="AA673" s="120"/>
      <c r="AB673" s="120"/>
      <c r="AC673" s="120"/>
    </row>
    <row r="674" spans="1:29" ht="21" customHeight="1">
      <c r="A674" s="120"/>
      <c r="B674" s="120"/>
      <c r="C674" s="120"/>
      <c r="D674" s="120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  <c r="Q674" s="120"/>
      <c r="R674" s="120"/>
      <c r="S674" s="120"/>
      <c r="T674" s="120"/>
      <c r="U674" s="120"/>
      <c r="V674" s="120"/>
      <c r="W674" s="120"/>
      <c r="X674" s="120"/>
      <c r="Y674" s="120"/>
      <c r="Z674" s="120"/>
      <c r="AA674" s="120"/>
      <c r="AB674" s="120"/>
      <c r="AC674" s="120"/>
    </row>
    <row r="675" spans="1:29" ht="21" customHeight="1">
      <c r="A675" s="120"/>
      <c r="B675" s="120"/>
      <c r="C675" s="120"/>
      <c r="D675" s="120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  <c r="Q675" s="120"/>
      <c r="R675" s="120"/>
      <c r="S675" s="120"/>
      <c r="T675" s="120"/>
      <c r="U675" s="120"/>
      <c r="V675" s="120"/>
      <c r="W675" s="120"/>
      <c r="X675" s="120"/>
      <c r="Y675" s="120"/>
      <c r="Z675" s="120"/>
      <c r="AA675" s="120"/>
      <c r="AB675" s="120"/>
      <c r="AC675" s="120"/>
    </row>
    <row r="676" spans="1:29" ht="21" customHeight="1">
      <c r="A676" s="120"/>
      <c r="B676" s="120"/>
      <c r="C676" s="120"/>
      <c r="D676" s="120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  <c r="Q676" s="120"/>
      <c r="R676" s="120"/>
      <c r="S676" s="120"/>
      <c r="T676" s="120"/>
      <c r="U676" s="120"/>
      <c r="V676" s="120"/>
      <c r="W676" s="120"/>
      <c r="X676" s="120"/>
      <c r="Y676" s="120"/>
      <c r="Z676" s="120"/>
      <c r="AA676" s="120"/>
      <c r="AB676" s="120"/>
      <c r="AC676" s="120"/>
    </row>
    <row r="677" spans="1:29" ht="21" customHeight="1">
      <c r="A677" s="120"/>
      <c r="B677" s="120"/>
      <c r="C677" s="120"/>
      <c r="D677" s="120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20"/>
      <c r="Q677" s="120"/>
      <c r="R677" s="120"/>
      <c r="S677" s="120"/>
      <c r="T677" s="120"/>
      <c r="U677" s="120"/>
      <c r="V677" s="120"/>
      <c r="W677" s="120"/>
      <c r="X677" s="120"/>
      <c r="Y677" s="120"/>
      <c r="Z677" s="120"/>
      <c r="AA677" s="120"/>
      <c r="AB677" s="120"/>
      <c r="AC677" s="120"/>
    </row>
    <row r="678" spans="1:29" ht="21" customHeight="1">
      <c r="A678" s="120"/>
      <c r="B678" s="120"/>
      <c r="C678" s="120"/>
      <c r="D678" s="120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  <c r="Q678" s="120"/>
      <c r="R678" s="120"/>
      <c r="S678" s="120"/>
      <c r="T678" s="120"/>
      <c r="U678" s="120"/>
      <c r="V678" s="120"/>
      <c r="W678" s="120"/>
      <c r="X678" s="120"/>
      <c r="Y678" s="120"/>
      <c r="Z678" s="120"/>
      <c r="AA678" s="120"/>
      <c r="AB678" s="120"/>
      <c r="AC678" s="120"/>
    </row>
    <row r="679" spans="1:29" ht="21" customHeight="1">
      <c r="A679" s="120"/>
      <c r="B679" s="120"/>
      <c r="C679" s="120"/>
      <c r="D679" s="120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  <c r="Q679" s="120"/>
      <c r="R679" s="120"/>
      <c r="S679" s="120"/>
      <c r="T679" s="120"/>
      <c r="U679" s="120"/>
      <c r="V679" s="120"/>
      <c r="W679" s="120"/>
      <c r="X679" s="120"/>
      <c r="Y679" s="120"/>
      <c r="Z679" s="120"/>
      <c r="AA679" s="120"/>
      <c r="AB679" s="120"/>
      <c r="AC679" s="120"/>
    </row>
    <row r="680" spans="1:29" ht="21" customHeight="1">
      <c r="A680" s="120"/>
      <c r="B680" s="120"/>
      <c r="C680" s="120"/>
      <c r="D680" s="120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  <c r="Q680" s="120"/>
      <c r="R680" s="120"/>
      <c r="S680" s="120"/>
      <c r="T680" s="120"/>
      <c r="U680" s="120"/>
      <c r="V680" s="120"/>
      <c r="W680" s="120"/>
      <c r="X680" s="120"/>
      <c r="Y680" s="120"/>
      <c r="Z680" s="120"/>
      <c r="AA680" s="120"/>
      <c r="AB680" s="120"/>
      <c r="AC680" s="120"/>
    </row>
    <row r="681" spans="1:29" ht="21" customHeight="1">
      <c r="A681" s="120"/>
      <c r="B681" s="120"/>
      <c r="C681" s="120"/>
      <c r="D681" s="120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  <c r="Q681" s="120"/>
      <c r="R681" s="120"/>
      <c r="S681" s="120"/>
      <c r="T681" s="120"/>
      <c r="U681" s="120"/>
      <c r="V681" s="120"/>
      <c r="W681" s="120"/>
      <c r="X681" s="120"/>
      <c r="Y681" s="120"/>
      <c r="Z681" s="120"/>
      <c r="AA681" s="120"/>
      <c r="AB681" s="120"/>
      <c r="AC681" s="120"/>
    </row>
    <row r="682" spans="1:29" ht="21" customHeight="1">
      <c r="A682" s="120"/>
      <c r="B682" s="120"/>
      <c r="C682" s="120"/>
      <c r="D682" s="120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  <c r="Q682" s="120"/>
      <c r="R682" s="120"/>
      <c r="S682" s="120"/>
      <c r="T682" s="120"/>
      <c r="U682" s="120"/>
      <c r="V682" s="120"/>
      <c r="W682" s="120"/>
      <c r="X682" s="120"/>
      <c r="Y682" s="120"/>
      <c r="Z682" s="120"/>
      <c r="AA682" s="120"/>
      <c r="AB682" s="120"/>
      <c r="AC682" s="120"/>
    </row>
    <row r="683" spans="1:29" ht="21" customHeight="1">
      <c r="A683" s="120"/>
      <c r="B683" s="120"/>
      <c r="C683" s="120"/>
      <c r="D683" s="120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  <c r="Q683" s="120"/>
      <c r="R683" s="120"/>
      <c r="S683" s="120"/>
      <c r="T683" s="120"/>
      <c r="U683" s="120"/>
      <c r="V683" s="120"/>
      <c r="W683" s="120"/>
      <c r="X683" s="120"/>
      <c r="Y683" s="120"/>
      <c r="Z683" s="120"/>
      <c r="AA683" s="120"/>
      <c r="AB683" s="120"/>
      <c r="AC683" s="120"/>
    </row>
    <row r="684" spans="1:29" ht="21" customHeight="1">
      <c r="A684" s="120"/>
      <c r="B684" s="120"/>
      <c r="C684" s="120"/>
      <c r="D684" s="120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  <c r="Q684" s="120"/>
      <c r="R684" s="120"/>
      <c r="S684" s="120"/>
      <c r="T684" s="120"/>
      <c r="U684" s="120"/>
      <c r="V684" s="120"/>
      <c r="W684" s="120"/>
      <c r="X684" s="120"/>
      <c r="Y684" s="120"/>
      <c r="Z684" s="120"/>
      <c r="AA684" s="120"/>
      <c r="AB684" s="120"/>
      <c r="AC684" s="120"/>
    </row>
    <row r="685" spans="1:29" ht="21" customHeight="1">
      <c r="A685" s="120"/>
      <c r="B685" s="120"/>
      <c r="C685" s="120"/>
      <c r="D685" s="120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  <c r="Q685" s="120"/>
      <c r="R685" s="120"/>
      <c r="S685" s="120"/>
      <c r="T685" s="120"/>
      <c r="U685" s="120"/>
      <c r="V685" s="120"/>
      <c r="W685" s="120"/>
      <c r="X685" s="120"/>
      <c r="Y685" s="120"/>
      <c r="Z685" s="120"/>
      <c r="AA685" s="120"/>
      <c r="AB685" s="120"/>
      <c r="AC685" s="120"/>
    </row>
    <row r="686" spans="1:29" ht="21" customHeight="1">
      <c r="A686" s="120"/>
      <c r="B686" s="120"/>
      <c r="C686" s="120"/>
      <c r="D686" s="120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  <c r="Q686" s="120"/>
      <c r="R686" s="120"/>
      <c r="S686" s="120"/>
      <c r="T686" s="120"/>
      <c r="U686" s="120"/>
      <c r="V686" s="120"/>
      <c r="W686" s="120"/>
      <c r="X686" s="120"/>
      <c r="Y686" s="120"/>
      <c r="Z686" s="120"/>
      <c r="AA686" s="120"/>
      <c r="AB686" s="120"/>
      <c r="AC686" s="120"/>
    </row>
    <row r="687" spans="1:29" ht="21" customHeight="1">
      <c r="A687" s="120"/>
      <c r="B687" s="120"/>
      <c r="C687" s="120"/>
      <c r="D687" s="120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  <c r="Q687" s="120"/>
      <c r="R687" s="120"/>
      <c r="S687" s="120"/>
      <c r="T687" s="120"/>
      <c r="U687" s="120"/>
      <c r="V687" s="120"/>
      <c r="W687" s="120"/>
      <c r="X687" s="120"/>
      <c r="Y687" s="120"/>
      <c r="Z687" s="120"/>
      <c r="AA687" s="120"/>
      <c r="AB687" s="120"/>
      <c r="AC687" s="120"/>
    </row>
    <row r="688" spans="1:29" ht="21" customHeight="1">
      <c r="A688" s="120"/>
      <c r="B688" s="120"/>
      <c r="C688" s="120"/>
      <c r="D688" s="120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  <c r="Q688" s="120"/>
      <c r="R688" s="120"/>
      <c r="S688" s="120"/>
      <c r="T688" s="120"/>
      <c r="U688" s="120"/>
      <c r="V688" s="120"/>
      <c r="W688" s="120"/>
      <c r="X688" s="120"/>
      <c r="Y688" s="120"/>
      <c r="Z688" s="120"/>
      <c r="AA688" s="120"/>
      <c r="AB688" s="120"/>
      <c r="AC688" s="120"/>
    </row>
    <row r="689" spans="1:29" ht="21" customHeight="1">
      <c r="A689" s="120"/>
      <c r="B689" s="120"/>
      <c r="C689" s="120"/>
      <c r="D689" s="120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  <c r="Q689" s="120"/>
      <c r="R689" s="120"/>
      <c r="S689" s="120"/>
      <c r="T689" s="120"/>
      <c r="U689" s="120"/>
      <c r="V689" s="120"/>
      <c r="W689" s="120"/>
      <c r="X689" s="120"/>
      <c r="Y689" s="120"/>
      <c r="Z689" s="120"/>
      <c r="AA689" s="120"/>
      <c r="AB689" s="120"/>
      <c r="AC689" s="120"/>
    </row>
    <row r="690" spans="1:29" ht="21" customHeight="1">
      <c r="A690" s="120"/>
      <c r="B690" s="120"/>
      <c r="C690" s="120"/>
      <c r="D690" s="120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  <c r="Q690" s="120"/>
      <c r="R690" s="120"/>
      <c r="S690" s="120"/>
      <c r="T690" s="120"/>
      <c r="U690" s="120"/>
      <c r="V690" s="120"/>
      <c r="W690" s="120"/>
      <c r="X690" s="120"/>
      <c r="Y690" s="120"/>
      <c r="Z690" s="120"/>
      <c r="AA690" s="120"/>
      <c r="AB690" s="120"/>
      <c r="AC690" s="120"/>
    </row>
    <row r="691" spans="1:29" ht="21" customHeight="1">
      <c r="A691" s="120"/>
      <c r="B691" s="120"/>
      <c r="C691" s="120"/>
      <c r="D691" s="120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  <c r="Q691" s="120"/>
      <c r="R691" s="120"/>
      <c r="S691" s="120"/>
      <c r="T691" s="120"/>
      <c r="U691" s="120"/>
      <c r="V691" s="120"/>
      <c r="W691" s="120"/>
      <c r="X691" s="120"/>
      <c r="Y691" s="120"/>
      <c r="Z691" s="120"/>
      <c r="AA691" s="120"/>
      <c r="AB691" s="120"/>
      <c r="AC691" s="120"/>
    </row>
    <row r="692" spans="1:29" ht="21" customHeight="1">
      <c r="A692" s="120"/>
      <c r="B692" s="120"/>
      <c r="C692" s="120"/>
      <c r="D692" s="120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  <c r="Q692" s="120"/>
      <c r="R692" s="120"/>
      <c r="S692" s="120"/>
      <c r="T692" s="120"/>
      <c r="U692" s="120"/>
      <c r="V692" s="120"/>
      <c r="W692" s="120"/>
      <c r="X692" s="120"/>
      <c r="Y692" s="120"/>
      <c r="Z692" s="120"/>
      <c r="AA692" s="120"/>
      <c r="AB692" s="120"/>
      <c r="AC692" s="120"/>
    </row>
    <row r="693" spans="1:29" ht="21" customHeight="1">
      <c r="A693" s="120"/>
      <c r="B693" s="120"/>
      <c r="C693" s="120"/>
      <c r="D693" s="120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  <c r="Q693" s="120"/>
      <c r="R693" s="120"/>
      <c r="S693" s="120"/>
      <c r="T693" s="120"/>
      <c r="U693" s="120"/>
      <c r="V693" s="120"/>
      <c r="W693" s="120"/>
      <c r="X693" s="120"/>
      <c r="Y693" s="120"/>
      <c r="Z693" s="120"/>
      <c r="AA693" s="120"/>
      <c r="AB693" s="120"/>
      <c r="AC693" s="120"/>
    </row>
    <row r="694" spans="1:29" ht="21" customHeight="1">
      <c r="A694" s="120"/>
      <c r="B694" s="120"/>
      <c r="C694" s="120"/>
      <c r="D694" s="120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  <c r="Q694" s="120"/>
      <c r="R694" s="120"/>
      <c r="S694" s="120"/>
      <c r="T694" s="120"/>
      <c r="U694" s="120"/>
      <c r="V694" s="120"/>
      <c r="W694" s="120"/>
      <c r="X694" s="120"/>
      <c r="Y694" s="120"/>
      <c r="Z694" s="120"/>
      <c r="AA694" s="120"/>
      <c r="AB694" s="120"/>
      <c r="AC694" s="120"/>
    </row>
    <row r="695" spans="1:29" ht="21" customHeight="1">
      <c r="A695" s="120"/>
      <c r="B695" s="120"/>
      <c r="C695" s="120"/>
      <c r="D695" s="120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  <c r="Q695" s="120"/>
      <c r="R695" s="120"/>
      <c r="S695" s="120"/>
      <c r="T695" s="120"/>
      <c r="U695" s="120"/>
      <c r="V695" s="120"/>
      <c r="W695" s="120"/>
      <c r="X695" s="120"/>
      <c r="Y695" s="120"/>
      <c r="Z695" s="120"/>
      <c r="AA695" s="120"/>
      <c r="AB695" s="120"/>
      <c r="AC695" s="120"/>
    </row>
    <row r="696" spans="1:29" ht="21" customHeight="1">
      <c r="A696" s="120"/>
      <c r="B696" s="120"/>
      <c r="C696" s="120"/>
      <c r="D696" s="120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  <c r="Q696" s="120"/>
      <c r="R696" s="120"/>
      <c r="S696" s="120"/>
      <c r="T696" s="120"/>
      <c r="U696" s="120"/>
      <c r="V696" s="120"/>
      <c r="W696" s="120"/>
      <c r="X696" s="120"/>
      <c r="Y696" s="120"/>
      <c r="Z696" s="120"/>
      <c r="AA696" s="120"/>
      <c r="AB696" s="120"/>
      <c r="AC696" s="120"/>
    </row>
    <row r="697" spans="1:29" ht="21" customHeight="1">
      <c r="A697" s="120"/>
      <c r="B697" s="120"/>
      <c r="C697" s="120"/>
      <c r="D697" s="120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  <c r="Q697" s="120"/>
      <c r="R697" s="120"/>
      <c r="S697" s="120"/>
      <c r="T697" s="120"/>
      <c r="U697" s="120"/>
      <c r="V697" s="120"/>
      <c r="W697" s="120"/>
      <c r="X697" s="120"/>
      <c r="Y697" s="120"/>
      <c r="Z697" s="120"/>
      <c r="AA697" s="120"/>
      <c r="AB697" s="120"/>
      <c r="AC697" s="120"/>
    </row>
    <row r="698" spans="1:29" ht="21" customHeight="1">
      <c r="A698" s="120"/>
      <c r="B698" s="120"/>
      <c r="C698" s="120"/>
      <c r="D698" s="120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  <c r="Q698" s="120"/>
      <c r="R698" s="120"/>
      <c r="S698" s="120"/>
      <c r="T698" s="120"/>
      <c r="U698" s="120"/>
      <c r="V698" s="120"/>
      <c r="W698" s="120"/>
      <c r="X698" s="120"/>
      <c r="Y698" s="120"/>
      <c r="Z698" s="120"/>
      <c r="AA698" s="120"/>
      <c r="AB698" s="120"/>
      <c r="AC698" s="120"/>
    </row>
    <row r="699" spans="1:29" ht="21" customHeight="1">
      <c r="A699" s="120"/>
      <c r="B699" s="120"/>
      <c r="C699" s="120"/>
      <c r="D699" s="120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  <c r="Q699" s="120"/>
      <c r="R699" s="120"/>
      <c r="S699" s="120"/>
      <c r="T699" s="120"/>
      <c r="U699" s="120"/>
      <c r="V699" s="120"/>
      <c r="W699" s="120"/>
      <c r="X699" s="120"/>
      <c r="Y699" s="120"/>
      <c r="Z699" s="120"/>
      <c r="AA699" s="120"/>
      <c r="AB699" s="120"/>
      <c r="AC699" s="120"/>
    </row>
    <row r="700" spans="1:29" ht="21" customHeight="1">
      <c r="A700" s="120"/>
      <c r="B700" s="120"/>
      <c r="C700" s="120"/>
      <c r="D700" s="120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20"/>
      <c r="Q700" s="120"/>
      <c r="R700" s="120"/>
      <c r="S700" s="120"/>
      <c r="T700" s="120"/>
      <c r="U700" s="120"/>
      <c r="V700" s="120"/>
      <c r="W700" s="120"/>
      <c r="X700" s="120"/>
      <c r="Y700" s="120"/>
      <c r="Z700" s="120"/>
      <c r="AA700" s="120"/>
      <c r="AB700" s="120"/>
      <c r="AC700" s="120"/>
    </row>
    <row r="701" spans="1:29" ht="21" customHeight="1">
      <c r="A701" s="120"/>
      <c r="B701" s="120"/>
      <c r="C701" s="120"/>
      <c r="D701" s="120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  <c r="Q701" s="120"/>
      <c r="R701" s="120"/>
      <c r="S701" s="120"/>
      <c r="T701" s="120"/>
      <c r="U701" s="120"/>
      <c r="V701" s="120"/>
      <c r="W701" s="120"/>
      <c r="X701" s="120"/>
      <c r="Y701" s="120"/>
      <c r="Z701" s="120"/>
      <c r="AA701" s="120"/>
      <c r="AB701" s="120"/>
      <c r="AC701" s="120"/>
    </row>
    <row r="702" spans="1:29" ht="21" customHeight="1">
      <c r="A702" s="120"/>
      <c r="B702" s="120"/>
      <c r="C702" s="120"/>
      <c r="D702" s="120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  <c r="Q702" s="120"/>
      <c r="R702" s="120"/>
      <c r="S702" s="120"/>
      <c r="T702" s="120"/>
      <c r="U702" s="120"/>
      <c r="V702" s="120"/>
      <c r="W702" s="120"/>
      <c r="X702" s="120"/>
      <c r="Y702" s="120"/>
      <c r="Z702" s="120"/>
      <c r="AA702" s="120"/>
      <c r="AB702" s="120"/>
      <c r="AC702" s="120"/>
    </row>
    <row r="703" spans="1:29" ht="21" customHeight="1">
      <c r="A703" s="120"/>
      <c r="B703" s="120"/>
      <c r="C703" s="120"/>
      <c r="D703" s="120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  <c r="Q703" s="120"/>
      <c r="R703" s="120"/>
      <c r="S703" s="120"/>
      <c r="T703" s="120"/>
      <c r="U703" s="120"/>
      <c r="V703" s="120"/>
      <c r="W703" s="120"/>
      <c r="X703" s="120"/>
      <c r="Y703" s="120"/>
      <c r="Z703" s="120"/>
      <c r="AA703" s="120"/>
      <c r="AB703" s="120"/>
      <c r="AC703" s="120"/>
    </row>
    <row r="704" spans="1:29" ht="21" customHeight="1">
      <c r="A704" s="120"/>
      <c r="B704" s="120"/>
      <c r="C704" s="120"/>
      <c r="D704" s="120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  <c r="Q704" s="120"/>
      <c r="R704" s="120"/>
      <c r="S704" s="120"/>
      <c r="T704" s="120"/>
      <c r="U704" s="120"/>
      <c r="V704" s="120"/>
      <c r="W704" s="120"/>
      <c r="X704" s="120"/>
      <c r="Y704" s="120"/>
      <c r="Z704" s="120"/>
      <c r="AA704" s="120"/>
      <c r="AB704" s="120"/>
      <c r="AC704" s="120"/>
    </row>
    <row r="705" spans="1:29" ht="21" customHeight="1">
      <c r="A705" s="120"/>
      <c r="B705" s="120"/>
      <c r="C705" s="120"/>
      <c r="D705" s="120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20"/>
      <c r="Q705" s="120"/>
      <c r="R705" s="120"/>
      <c r="S705" s="120"/>
      <c r="T705" s="120"/>
      <c r="U705" s="120"/>
      <c r="V705" s="120"/>
      <c r="W705" s="120"/>
      <c r="X705" s="120"/>
      <c r="Y705" s="120"/>
      <c r="Z705" s="120"/>
      <c r="AA705" s="120"/>
      <c r="AB705" s="120"/>
      <c r="AC705" s="120"/>
    </row>
    <row r="706" spans="1:29" ht="21" customHeight="1">
      <c r="A706" s="120"/>
      <c r="B706" s="120"/>
      <c r="C706" s="120"/>
      <c r="D706" s="120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  <c r="Q706" s="120"/>
      <c r="R706" s="120"/>
      <c r="S706" s="120"/>
      <c r="T706" s="120"/>
      <c r="U706" s="120"/>
      <c r="V706" s="120"/>
      <c r="W706" s="120"/>
      <c r="X706" s="120"/>
      <c r="Y706" s="120"/>
      <c r="Z706" s="120"/>
      <c r="AA706" s="120"/>
      <c r="AB706" s="120"/>
      <c r="AC706" s="120"/>
    </row>
    <row r="707" spans="1:29" ht="21" customHeight="1">
      <c r="A707" s="120"/>
      <c r="B707" s="120"/>
      <c r="C707" s="120"/>
      <c r="D707" s="120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  <c r="Q707" s="120"/>
      <c r="R707" s="120"/>
      <c r="S707" s="120"/>
      <c r="T707" s="120"/>
      <c r="U707" s="120"/>
      <c r="V707" s="120"/>
      <c r="W707" s="120"/>
      <c r="X707" s="120"/>
      <c r="Y707" s="120"/>
      <c r="Z707" s="120"/>
      <c r="AA707" s="120"/>
      <c r="AB707" s="120"/>
      <c r="AC707" s="120"/>
    </row>
    <row r="708" spans="1:29" ht="21" customHeight="1">
      <c r="A708" s="120"/>
      <c r="B708" s="120"/>
      <c r="C708" s="120"/>
      <c r="D708" s="120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  <c r="Q708" s="120"/>
      <c r="R708" s="120"/>
      <c r="S708" s="120"/>
      <c r="T708" s="120"/>
      <c r="U708" s="120"/>
      <c r="V708" s="120"/>
      <c r="W708" s="120"/>
      <c r="X708" s="120"/>
      <c r="Y708" s="120"/>
      <c r="Z708" s="120"/>
      <c r="AA708" s="120"/>
      <c r="AB708" s="120"/>
      <c r="AC708" s="120"/>
    </row>
    <row r="709" spans="1:29" ht="21" customHeight="1">
      <c r="A709" s="120"/>
      <c r="B709" s="120"/>
      <c r="C709" s="120"/>
      <c r="D709" s="120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  <c r="Q709" s="120"/>
      <c r="R709" s="120"/>
      <c r="S709" s="120"/>
      <c r="T709" s="120"/>
      <c r="U709" s="120"/>
      <c r="V709" s="120"/>
      <c r="W709" s="120"/>
      <c r="X709" s="120"/>
      <c r="Y709" s="120"/>
      <c r="Z709" s="120"/>
      <c r="AA709" s="120"/>
      <c r="AB709" s="120"/>
      <c r="AC709" s="120"/>
    </row>
    <row r="710" spans="1:29" ht="21" customHeight="1">
      <c r="A710" s="120"/>
      <c r="B710" s="120"/>
      <c r="C710" s="120"/>
      <c r="D710" s="120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  <c r="Q710" s="120"/>
      <c r="R710" s="120"/>
      <c r="S710" s="120"/>
      <c r="T710" s="120"/>
      <c r="U710" s="120"/>
      <c r="V710" s="120"/>
      <c r="W710" s="120"/>
      <c r="X710" s="120"/>
      <c r="Y710" s="120"/>
      <c r="Z710" s="120"/>
      <c r="AA710" s="120"/>
      <c r="AB710" s="120"/>
      <c r="AC710" s="120"/>
    </row>
    <row r="711" spans="1:29" ht="21" customHeight="1">
      <c r="A711" s="120"/>
      <c r="B711" s="120"/>
      <c r="C711" s="120"/>
      <c r="D711" s="120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  <c r="Q711" s="120"/>
      <c r="R711" s="120"/>
      <c r="S711" s="120"/>
      <c r="T711" s="120"/>
      <c r="U711" s="120"/>
      <c r="V711" s="120"/>
      <c r="W711" s="120"/>
      <c r="X711" s="120"/>
      <c r="Y711" s="120"/>
      <c r="Z711" s="120"/>
      <c r="AA711" s="120"/>
      <c r="AB711" s="120"/>
      <c r="AC711" s="120"/>
    </row>
    <row r="712" spans="1:29" ht="21" customHeight="1">
      <c r="A712" s="120"/>
      <c r="B712" s="120"/>
      <c r="C712" s="120"/>
      <c r="D712" s="120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  <c r="Q712" s="120"/>
      <c r="R712" s="120"/>
      <c r="S712" s="120"/>
      <c r="T712" s="120"/>
      <c r="U712" s="120"/>
      <c r="V712" s="120"/>
      <c r="W712" s="120"/>
      <c r="X712" s="120"/>
      <c r="Y712" s="120"/>
      <c r="Z712" s="120"/>
      <c r="AA712" s="120"/>
      <c r="AB712" s="120"/>
      <c r="AC712" s="120"/>
    </row>
    <row r="713" spans="1:29" ht="21" customHeight="1">
      <c r="A713" s="120"/>
      <c r="B713" s="120"/>
      <c r="C713" s="120"/>
      <c r="D713" s="120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  <c r="Q713" s="120"/>
      <c r="R713" s="120"/>
      <c r="S713" s="120"/>
      <c r="T713" s="120"/>
      <c r="U713" s="120"/>
      <c r="V713" s="120"/>
      <c r="W713" s="120"/>
      <c r="X713" s="120"/>
      <c r="Y713" s="120"/>
      <c r="Z713" s="120"/>
      <c r="AA713" s="120"/>
      <c r="AB713" s="120"/>
      <c r="AC713" s="120"/>
    </row>
    <row r="714" spans="1:29" ht="21" customHeight="1">
      <c r="A714" s="120"/>
      <c r="B714" s="120"/>
      <c r="C714" s="120"/>
      <c r="D714" s="120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  <c r="Q714" s="120"/>
      <c r="R714" s="120"/>
      <c r="S714" s="120"/>
      <c r="T714" s="120"/>
      <c r="U714" s="120"/>
      <c r="V714" s="120"/>
      <c r="W714" s="120"/>
      <c r="X714" s="120"/>
      <c r="Y714" s="120"/>
      <c r="Z714" s="120"/>
      <c r="AA714" s="120"/>
      <c r="AB714" s="120"/>
      <c r="AC714" s="120"/>
    </row>
    <row r="715" spans="1:29" ht="21" customHeight="1">
      <c r="A715" s="120"/>
      <c r="B715" s="120"/>
      <c r="C715" s="120"/>
      <c r="D715" s="120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  <c r="Q715" s="120"/>
      <c r="R715" s="120"/>
      <c r="S715" s="120"/>
      <c r="T715" s="120"/>
      <c r="U715" s="120"/>
      <c r="V715" s="120"/>
      <c r="W715" s="120"/>
      <c r="X715" s="120"/>
      <c r="Y715" s="120"/>
      <c r="Z715" s="120"/>
      <c r="AA715" s="120"/>
      <c r="AB715" s="120"/>
      <c r="AC715" s="120"/>
    </row>
    <row r="716" spans="1:29" ht="21" customHeight="1">
      <c r="A716" s="120"/>
      <c r="B716" s="120"/>
      <c r="C716" s="120"/>
      <c r="D716" s="120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  <c r="Q716" s="120"/>
      <c r="R716" s="120"/>
      <c r="S716" s="120"/>
      <c r="T716" s="120"/>
      <c r="U716" s="120"/>
      <c r="V716" s="120"/>
      <c r="W716" s="120"/>
      <c r="X716" s="120"/>
      <c r="Y716" s="120"/>
      <c r="Z716" s="120"/>
      <c r="AA716" s="120"/>
      <c r="AB716" s="120"/>
      <c r="AC716" s="120"/>
    </row>
    <row r="717" spans="1:29" ht="21" customHeight="1">
      <c r="A717" s="120"/>
      <c r="B717" s="120"/>
      <c r="C717" s="120"/>
      <c r="D717" s="120"/>
      <c r="E717" s="120"/>
      <c r="F717" s="120"/>
      <c r="G717" s="120"/>
      <c r="H717" s="120"/>
      <c r="I717" s="120"/>
      <c r="J717" s="120"/>
      <c r="K717" s="120"/>
      <c r="L717" s="120"/>
      <c r="M717" s="120"/>
      <c r="N717" s="120"/>
      <c r="O717" s="120"/>
      <c r="P717" s="120"/>
      <c r="Q717" s="120"/>
      <c r="R717" s="120"/>
      <c r="S717" s="120"/>
      <c r="T717" s="120"/>
      <c r="U717" s="120"/>
      <c r="V717" s="120"/>
      <c r="W717" s="120"/>
      <c r="X717" s="120"/>
      <c r="Y717" s="120"/>
      <c r="Z717" s="120"/>
      <c r="AA717" s="120"/>
      <c r="AB717" s="120"/>
      <c r="AC717" s="120"/>
    </row>
    <row r="718" spans="1:29" ht="21" customHeight="1">
      <c r="A718" s="120"/>
      <c r="B718" s="120"/>
      <c r="C718" s="120"/>
      <c r="D718" s="120"/>
      <c r="E718" s="120"/>
      <c r="F718" s="120"/>
      <c r="G718" s="120"/>
      <c r="H718" s="120"/>
      <c r="I718" s="120"/>
      <c r="J718" s="120"/>
      <c r="K718" s="120"/>
      <c r="L718" s="120"/>
      <c r="M718" s="120"/>
      <c r="N718" s="120"/>
      <c r="O718" s="120"/>
      <c r="P718" s="120"/>
      <c r="Q718" s="120"/>
      <c r="R718" s="120"/>
      <c r="S718" s="120"/>
      <c r="T718" s="120"/>
      <c r="U718" s="120"/>
      <c r="V718" s="120"/>
      <c r="W718" s="120"/>
      <c r="X718" s="120"/>
      <c r="Y718" s="120"/>
      <c r="Z718" s="120"/>
      <c r="AA718" s="120"/>
      <c r="AB718" s="120"/>
      <c r="AC718" s="120"/>
    </row>
    <row r="719" spans="1:29" ht="21" customHeight="1">
      <c r="A719" s="120"/>
      <c r="B719" s="120"/>
      <c r="C719" s="120"/>
      <c r="D719" s="120"/>
      <c r="E719" s="120"/>
      <c r="F719" s="120"/>
      <c r="G719" s="120"/>
      <c r="H719" s="120"/>
      <c r="I719" s="120"/>
      <c r="J719" s="120"/>
      <c r="K719" s="120"/>
      <c r="L719" s="120"/>
      <c r="M719" s="120"/>
      <c r="N719" s="120"/>
      <c r="O719" s="120"/>
      <c r="P719" s="120"/>
      <c r="Q719" s="120"/>
      <c r="R719" s="120"/>
      <c r="S719" s="120"/>
      <c r="T719" s="120"/>
      <c r="U719" s="120"/>
      <c r="V719" s="120"/>
      <c r="W719" s="120"/>
      <c r="X719" s="120"/>
      <c r="Y719" s="120"/>
      <c r="Z719" s="120"/>
      <c r="AA719" s="120"/>
      <c r="AB719" s="120"/>
      <c r="AC719" s="120"/>
    </row>
    <row r="720" spans="1:29" ht="21" customHeight="1">
      <c r="A720" s="120"/>
      <c r="B720" s="120"/>
      <c r="C720" s="120"/>
      <c r="D720" s="120"/>
      <c r="E720" s="120"/>
      <c r="F720" s="120"/>
      <c r="G720" s="120"/>
      <c r="H720" s="120"/>
      <c r="I720" s="120"/>
      <c r="J720" s="120"/>
      <c r="K720" s="120"/>
      <c r="L720" s="120"/>
      <c r="M720" s="120"/>
      <c r="N720" s="120"/>
      <c r="O720" s="120"/>
      <c r="P720" s="120"/>
      <c r="Q720" s="120"/>
      <c r="R720" s="120"/>
      <c r="S720" s="120"/>
      <c r="T720" s="120"/>
      <c r="U720" s="120"/>
      <c r="V720" s="120"/>
      <c r="W720" s="120"/>
      <c r="X720" s="120"/>
      <c r="Y720" s="120"/>
      <c r="Z720" s="120"/>
      <c r="AA720" s="120"/>
      <c r="AB720" s="120"/>
      <c r="AC720" s="120"/>
    </row>
    <row r="721" spans="1:29" ht="21" customHeight="1">
      <c r="A721" s="120"/>
      <c r="B721" s="120"/>
      <c r="C721" s="120"/>
      <c r="D721" s="120"/>
      <c r="E721" s="120"/>
      <c r="F721" s="120"/>
      <c r="G721" s="120"/>
      <c r="H721" s="120"/>
      <c r="I721" s="120"/>
      <c r="J721" s="120"/>
      <c r="K721" s="120"/>
      <c r="L721" s="120"/>
      <c r="M721" s="120"/>
      <c r="N721" s="120"/>
      <c r="O721" s="120"/>
      <c r="P721" s="120"/>
      <c r="Q721" s="120"/>
      <c r="R721" s="120"/>
      <c r="S721" s="120"/>
      <c r="T721" s="120"/>
      <c r="U721" s="120"/>
      <c r="V721" s="120"/>
      <c r="W721" s="120"/>
      <c r="X721" s="120"/>
      <c r="Y721" s="120"/>
      <c r="Z721" s="120"/>
      <c r="AA721" s="120"/>
      <c r="AB721" s="120"/>
      <c r="AC721" s="120"/>
    </row>
    <row r="722" spans="1:29" ht="21" customHeight="1">
      <c r="A722" s="120"/>
      <c r="B722" s="120"/>
      <c r="C722" s="120"/>
      <c r="D722" s="120"/>
      <c r="E722" s="120"/>
      <c r="F722" s="120"/>
      <c r="G722" s="120"/>
      <c r="H722" s="120"/>
      <c r="I722" s="120"/>
      <c r="J722" s="120"/>
      <c r="K722" s="120"/>
      <c r="L722" s="120"/>
      <c r="M722" s="120"/>
      <c r="N722" s="120"/>
      <c r="O722" s="120"/>
      <c r="P722" s="120"/>
      <c r="Q722" s="120"/>
      <c r="R722" s="120"/>
      <c r="S722" s="120"/>
      <c r="T722" s="120"/>
      <c r="U722" s="120"/>
      <c r="V722" s="120"/>
      <c r="W722" s="120"/>
      <c r="X722" s="120"/>
      <c r="Y722" s="120"/>
      <c r="Z722" s="120"/>
      <c r="AA722" s="120"/>
      <c r="AB722" s="120"/>
      <c r="AC722" s="120"/>
    </row>
    <row r="723" spans="1:29" ht="21" customHeight="1">
      <c r="A723" s="120"/>
      <c r="B723" s="120"/>
      <c r="C723" s="120"/>
      <c r="D723" s="120"/>
      <c r="E723" s="120"/>
      <c r="F723" s="120"/>
      <c r="G723" s="120"/>
      <c r="H723" s="120"/>
      <c r="I723" s="120"/>
      <c r="J723" s="120"/>
      <c r="K723" s="120"/>
      <c r="L723" s="120"/>
      <c r="M723" s="120"/>
      <c r="N723" s="120"/>
      <c r="O723" s="120"/>
      <c r="P723" s="120"/>
      <c r="Q723" s="120"/>
      <c r="R723" s="120"/>
      <c r="S723" s="120"/>
      <c r="T723" s="120"/>
      <c r="U723" s="120"/>
      <c r="V723" s="120"/>
      <c r="W723" s="120"/>
      <c r="X723" s="120"/>
      <c r="Y723" s="120"/>
      <c r="Z723" s="120"/>
      <c r="AA723" s="120"/>
      <c r="AB723" s="120"/>
      <c r="AC723" s="120"/>
    </row>
    <row r="724" spans="1:29" ht="21" customHeight="1">
      <c r="A724" s="120"/>
      <c r="B724" s="120"/>
      <c r="C724" s="120"/>
      <c r="D724" s="120"/>
      <c r="E724" s="120"/>
      <c r="F724" s="120"/>
      <c r="G724" s="120"/>
      <c r="H724" s="120"/>
      <c r="I724" s="120"/>
      <c r="J724" s="120"/>
      <c r="K724" s="120"/>
      <c r="L724" s="120"/>
      <c r="M724" s="120"/>
      <c r="N724" s="120"/>
      <c r="O724" s="120"/>
      <c r="P724" s="120"/>
      <c r="Q724" s="120"/>
      <c r="R724" s="120"/>
      <c r="S724" s="120"/>
      <c r="T724" s="120"/>
      <c r="U724" s="120"/>
      <c r="V724" s="120"/>
      <c r="W724" s="120"/>
      <c r="X724" s="120"/>
      <c r="Y724" s="120"/>
      <c r="Z724" s="120"/>
      <c r="AA724" s="120"/>
      <c r="AB724" s="120"/>
      <c r="AC724" s="120"/>
    </row>
    <row r="725" spans="1:29" ht="21" customHeight="1">
      <c r="A725" s="120"/>
      <c r="B725" s="120"/>
      <c r="C725" s="120"/>
      <c r="D725" s="120"/>
      <c r="E725" s="120"/>
      <c r="F725" s="120"/>
      <c r="G725" s="120"/>
      <c r="H725" s="120"/>
      <c r="I725" s="120"/>
      <c r="J725" s="120"/>
      <c r="K725" s="120"/>
      <c r="L725" s="120"/>
      <c r="M725" s="120"/>
      <c r="N725" s="120"/>
      <c r="O725" s="120"/>
      <c r="P725" s="120"/>
      <c r="Q725" s="120"/>
      <c r="R725" s="120"/>
      <c r="S725" s="120"/>
      <c r="T725" s="120"/>
      <c r="U725" s="120"/>
      <c r="V725" s="120"/>
      <c r="W725" s="120"/>
      <c r="X725" s="120"/>
      <c r="Y725" s="120"/>
      <c r="Z725" s="120"/>
      <c r="AA725" s="120"/>
      <c r="AB725" s="120"/>
      <c r="AC725" s="120"/>
    </row>
    <row r="726" spans="1:29" ht="21" customHeight="1">
      <c r="A726" s="120"/>
      <c r="B726" s="120"/>
      <c r="C726" s="120"/>
      <c r="D726" s="120"/>
      <c r="E726" s="120"/>
      <c r="F726" s="120"/>
      <c r="G726" s="120"/>
      <c r="H726" s="120"/>
      <c r="I726" s="120"/>
      <c r="J726" s="120"/>
      <c r="K726" s="120"/>
      <c r="L726" s="120"/>
      <c r="M726" s="120"/>
      <c r="N726" s="120"/>
      <c r="O726" s="120"/>
      <c r="P726" s="120"/>
      <c r="Q726" s="120"/>
      <c r="R726" s="120"/>
      <c r="S726" s="120"/>
      <c r="T726" s="120"/>
      <c r="U726" s="120"/>
      <c r="V726" s="120"/>
      <c r="W726" s="120"/>
      <c r="X726" s="120"/>
      <c r="Y726" s="120"/>
      <c r="Z726" s="120"/>
      <c r="AA726" s="120"/>
      <c r="AB726" s="120"/>
      <c r="AC726" s="120"/>
    </row>
    <row r="727" spans="1:29" ht="21" customHeight="1">
      <c r="A727" s="120"/>
      <c r="B727" s="120"/>
      <c r="C727" s="120"/>
      <c r="D727" s="120"/>
      <c r="E727" s="120"/>
      <c r="F727" s="120"/>
      <c r="G727" s="120"/>
      <c r="H727" s="120"/>
      <c r="I727" s="120"/>
      <c r="J727" s="120"/>
      <c r="K727" s="120"/>
      <c r="L727" s="120"/>
      <c r="M727" s="120"/>
      <c r="N727" s="120"/>
      <c r="O727" s="120"/>
      <c r="P727" s="120"/>
      <c r="Q727" s="120"/>
      <c r="R727" s="120"/>
      <c r="S727" s="120"/>
      <c r="T727" s="120"/>
      <c r="U727" s="120"/>
      <c r="V727" s="120"/>
      <c r="W727" s="120"/>
      <c r="X727" s="120"/>
      <c r="Y727" s="120"/>
      <c r="Z727" s="120"/>
      <c r="AA727" s="120"/>
      <c r="AB727" s="120"/>
      <c r="AC727" s="120"/>
    </row>
    <row r="728" spans="1:29" ht="21" customHeight="1">
      <c r="A728" s="120"/>
      <c r="B728" s="120"/>
      <c r="C728" s="120"/>
      <c r="D728" s="120"/>
      <c r="E728" s="120"/>
      <c r="F728" s="120"/>
      <c r="G728" s="120"/>
      <c r="H728" s="120"/>
      <c r="I728" s="120"/>
      <c r="J728" s="120"/>
      <c r="K728" s="120"/>
      <c r="L728" s="120"/>
      <c r="M728" s="120"/>
      <c r="N728" s="120"/>
      <c r="O728" s="120"/>
      <c r="P728" s="120"/>
      <c r="Q728" s="120"/>
      <c r="R728" s="120"/>
      <c r="S728" s="120"/>
      <c r="T728" s="120"/>
      <c r="U728" s="120"/>
      <c r="V728" s="120"/>
      <c r="W728" s="120"/>
      <c r="X728" s="120"/>
      <c r="Y728" s="120"/>
      <c r="Z728" s="120"/>
      <c r="AA728" s="120"/>
      <c r="AB728" s="120"/>
      <c r="AC728" s="120"/>
    </row>
    <row r="729" spans="1:29" ht="21" customHeight="1">
      <c r="A729" s="120"/>
      <c r="B729" s="120"/>
      <c r="C729" s="120"/>
      <c r="D729" s="120"/>
      <c r="E729" s="120"/>
      <c r="F729" s="120"/>
      <c r="G729" s="120"/>
      <c r="H729" s="120"/>
      <c r="I729" s="120"/>
      <c r="J729" s="120"/>
      <c r="K729" s="120"/>
      <c r="L729" s="120"/>
      <c r="M729" s="120"/>
      <c r="N729" s="120"/>
      <c r="O729" s="120"/>
      <c r="P729" s="120"/>
      <c r="Q729" s="120"/>
      <c r="R729" s="120"/>
      <c r="S729" s="120"/>
      <c r="T729" s="120"/>
      <c r="U729" s="120"/>
      <c r="V729" s="120"/>
      <c r="W729" s="120"/>
      <c r="X729" s="120"/>
      <c r="Y729" s="120"/>
      <c r="Z729" s="120"/>
      <c r="AA729" s="120"/>
      <c r="AB729" s="120"/>
      <c r="AC729" s="120"/>
    </row>
    <row r="730" spans="1:29" ht="21" customHeight="1">
      <c r="A730" s="120"/>
      <c r="B730" s="120"/>
      <c r="C730" s="120"/>
      <c r="D730" s="120"/>
      <c r="E730" s="120"/>
      <c r="F730" s="120"/>
      <c r="G730" s="120"/>
      <c r="H730" s="120"/>
      <c r="I730" s="120"/>
      <c r="J730" s="120"/>
      <c r="K730" s="120"/>
      <c r="L730" s="120"/>
      <c r="M730" s="120"/>
      <c r="N730" s="120"/>
      <c r="O730" s="120"/>
      <c r="P730" s="120"/>
      <c r="Q730" s="120"/>
      <c r="R730" s="120"/>
      <c r="S730" s="120"/>
      <c r="T730" s="120"/>
      <c r="U730" s="120"/>
      <c r="V730" s="120"/>
      <c r="W730" s="120"/>
      <c r="X730" s="120"/>
      <c r="Y730" s="120"/>
      <c r="Z730" s="120"/>
      <c r="AA730" s="120"/>
      <c r="AB730" s="120"/>
      <c r="AC730" s="120"/>
    </row>
    <row r="731" spans="1:29" ht="21" customHeight="1">
      <c r="A731" s="120"/>
      <c r="B731" s="120"/>
      <c r="C731" s="120"/>
      <c r="D731" s="120"/>
      <c r="E731" s="120"/>
      <c r="F731" s="120"/>
      <c r="G731" s="120"/>
      <c r="H731" s="120"/>
      <c r="I731" s="120"/>
      <c r="J731" s="120"/>
      <c r="K731" s="120"/>
      <c r="L731" s="120"/>
      <c r="M731" s="120"/>
      <c r="N731" s="120"/>
      <c r="O731" s="120"/>
      <c r="P731" s="120"/>
      <c r="Q731" s="120"/>
      <c r="R731" s="120"/>
      <c r="S731" s="120"/>
      <c r="T731" s="120"/>
      <c r="U731" s="120"/>
      <c r="V731" s="120"/>
      <c r="W731" s="120"/>
      <c r="X731" s="120"/>
      <c r="Y731" s="120"/>
      <c r="Z731" s="120"/>
      <c r="AA731" s="120"/>
      <c r="AB731" s="120"/>
      <c r="AC731" s="120"/>
    </row>
    <row r="732" spans="1:29" ht="21" customHeight="1">
      <c r="A732" s="120"/>
      <c r="B732" s="120"/>
      <c r="C732" s="120"/>
      <c r="D732" s="120"/>
      <c r="E732" s="120"/>
      <c r="F732" s="120"/>
      <c r="G732" s="120"/>
      <c r="H732" s="120"/>
      <c r="I732" s="120"/>
      <c r="J732" s="120"/>
      <c r="K732" s="120"/>
      <c r="L732" s="120"/>
      <c r="M732" s="120"/>
      <c r="N732" s="120"/>
      <c r="O732" s="120"/>
      <c r="P732" s="120"/>
      <c r="Q732" s="120"/>
      <c r="R732" s="120"/>
      <c r="S732" s="120"/>
      <c r="T732" s="120"/>
      <c r="U732" s="120"/>
      <c r="V732" s="120"/>
      <c r="W732" s="120"/>
      <c r="X732" s="120"/>
      <c r="Y732" s="120"/>
      <c r="Z732" s="120"/>
      <c r="AA732" s="120"/>
      <c r="AB732" s="120"/>
      <c r="AC732" s="120"/>
    </row>
    <row r="733" spans="1:29" ht="21" customHeight="1">
      <c r="A733" s="120"/>
      <c r="B733" s="120"/>
      <c r="C733" s="120"/>
      <c r="D733" s="120"/>
      <c r="E733" s="120"/>
      <c r="F733" s="120"/>
      <c r="G733" s="120"/>
      <c r="H733" s="120"/>
      <c r="I733" s="120"/>
      <c r="J733" s="120"/>
      <c r="K733" s="120"/>
      <c r="L733" s="120"/>
      <c r="M733" s="120"/>
      <c r="N733" s="120"/>
      <c r="O733" s="120"/>
      <c r="P733" s="120"/>
      <c r="Q733" s="120"/>
      <c r="R733" s="120"/>
      <c r="S733" s="120"/>
      <c r="T733" s="120"/>
      <c r="U733" s="120"/>
      <c r="V733" s="120"/>
      <c r="W733" s="120"/>
      <c r="X733" s="120"/>
      <c r="Y733" s="120"/>
      <c r="Z733" s="120"/>
      <c r="AA733" s="120"/>
      <c r="AB733" s="120"/>
      <c r="AC733" s="120"/>
    </row>
    <row r="734" spans="1:29" ht="21" customHeight="1">
      <c r="A734" s="120"/>
      <c r="B734" s="120"/>
      <c r="C734" s="120"/>
      <c r="D734" s="120"/>
      <c r="E734" s="120"/>
      <c r="F734" s="120"/>
      <c r="G734" s="120"/>
      <c r="H734" s="120"/>
      <c r="I734" s="120"/>
      <c r="J734" s="120"/>
      <c r="K734" s="120"/>
      <c r="L734" s="120"/>
      <c r="M734" s="120"/>
      <c r="N734" s="120"/>
      <c r="O734" s="120"/>
      <c r="P734" s="120"/>
      <c r="Q734" s="120"/>
      <c r="R734" s="120"/>
      <c r="S734" s="120"/>
      <c r="T734" s="120"/>
      <c r="U734" s="120"/>
      <c r="V734" s="120"/>
      <c r="W734" s="120"/>
      <c r="X734" s="120"/>
      <c r="Y734" s="120"/>
      <c r="Z734" s="120"/>
      <c r="AA734" s="120"/>
      <c r="AB734" s="120"/>
      <c r="AC734" s="120"/>
    </row>
    <row r="735" spans="1:29" ht="21" customHeight="1">
      <c r="A735" s="120"/>
      <c r="B735" s="120"/>
      <c r="C735" s="120"/>
      <c r="D735" s="120"/>
      <c r="E735" s="120"/>
      <c r="F735" s="120"/>
      <c r="G735" s="120"/>
      <c r="H735" s="120"/>
      <c r="I735" s="120"/>
      <c r="J735" s="120"/>
      <c r="K735" s="120"/>
      <c r="L735" s="120"/>
      <c r="M735" s="120"/>
      <c r="N735" s="120"/>
      <c r="O735" s="120"/>
      <c r="P735" s="120"/>
      <c r="Q735" s="120"/>
      <c r="R735" s="120"/>
      <c r="S735" s="120"/>
      <c r="T735" s="120"/>
      <c r="U735" s="120"/>
      <c r="V735" s="120"/>
      <c r="W735" s="120"/>
      <c r="X735" s="120"/>
      <c r="Y735" s="120"/>
      <c r="Z735" s="120"/>
      <c r="AA735" s="120"/>
      <c r="AB735" s="120"/>
      <c r="AC735" s="120"/>
    </row>
    <row r="736" spans="1:29" ht="21" customHeight="1">
      <c r="A736" s="120"/>
      <c r="B736" s="120"/>
      <c r="C736" s="120"/>
      <c r="D736" s="120"/>
      <c r="E736" s="120"/>
      <c r="F736" s="120"/>
      <c r="G736" s="120"/>
      <c r="H736" s="120"/>
      <c r="I736" s="120"/>
      <c r="J736" s="120"/>
      <c r="K736" s="120"/>
      <c r="L736" s="120"/>
      <c r="M736" s="120"/>
      <c r="N736" s="120"/>
      <c r="O736" s="120"/>
      <c r="P736" s="120"/>
      <c r="Q736" s="120"/>
      <c r="R736" s="120"/>
      <c r="S736" s="120"/>
      <c r="T736" s="120"/>
      <c r="U736" s="120"/>
      <c r="V736" s="120"/>
      <c r="W736" s="120"/>
      <c r="X736" s="120"/>
      <c r="Y736" s="120"/>
      <c r="Z736" s="120"/>
      <c r="AA736" s="120"/>
      <c r="AB736" s="120"/>
      <c r="AC736" s="120"/>
    </row>
    <row r="737" spans="1:29" ht="21" customHeight="1">
      <c r="A737" s="120"/>
      <c r="B737" s="120"/>
      <c r="C737" s="120"/>
      <c r="D737" s="120"/>
      <c r="E737" s="120"/>
      <c r="F737" s="120"/>
      <c r="G737" s="120"/>
      <c r="H737" s="120"/>
      <c r="I737" s="120"/>
      <c r="J737" s="120"/>
      <c r="K737" s="120"/>
      <c r="L737" s="120"/>
      <c r="M737" s="120"/>
      <c r="N737" s="120"/>
      <c r="O737" s="120"/>
      <c r="P737" s="120"/>
      <c r="Q737" s="120"/>
      <c r="R737" s="120"/>
      <c r="S737" s="120"/>
      <c r="T737" s="120"/>
      <c r="U737" s="120"/>
      <c r="V737" s="120"/>
      <c r="W737" s="120"/>
      <c r="X737" s="120"/>
      <c r="Y737" s="120"/>
      <c r="Z737" s="120"/>
      <c r="AA737" s="120"/>
      <c r="AB737" s="120"/>
      <c r="AC737" s="120"/>
    </row>
    <row r="738" spans="1:29" ht="21" customHeight="1">
      <c r="A738" s="120"/>
      <c r="B738" s="120"/>
      <c r="C738" s="120"/>
      <c r="D738" s="120"/>
      <c r="E738" s="120"/>
      <c r="F738" s="120"/>
      <c r="G738" s="120"/>
      <c r="H738" s="120"/>
      <c r="I738" s="120"/>
      <c r="J738" s="120"/>
      <c r="K738" s="120"/>
      <c r="L738" s="120"/>
      <c r="M738" s="120"/>
      <c r="N738" s="120"/>
      <c r="O738" s="120"/>
      <c r="P738" s="120"/>
      <c r="Q738" s="120"/>
      <c r="R738" s="120"/>
      <c r="S738" s="120"/>
      <c r="T738" s="120"/>
      <c r="U738" s="120"/>
      <c r="V738" s="120"/>
      <c r="W738" s="120"/>
      <c r="X738" s="120"/>
      <c r="Y738" s="120"/>
      <c r="Z738" s="120"/>
      <c r="AA738" s="120"/>
      <c r="AB738" s="120"/>
      <c r="AC738" s="120"/>
    </row>
    <row r="739" spans="1:29" ht="21" customHeight="1">
      <c r="A739" s="120"/>
      <c r="B739" s="120"/>
      <c r="C739" s="120"/>
      <c r="D739" s="120"/>
      <c r="E739" s="120"/>
      <c r="F739" s="120"/>
      <c r="G739" s="120"/>
      <c r="H739" s="120"/>
      <c r="I739" s="120"/>
      <c r="J739" s="120"/>
      <c r="K739" s="120"/>
      <c r="L739" s="120"/>
      <c r="M739" s="120"/>
      <c r="N739" s="120"/>
      <c r="O739" s="120"/>
      <c r="P739" s="120"/>
      <c r="Q739" s="120"/>
      <c r="R739" s="120"/>
      <c r="S739" s="120"/>
      <c r="T739" s="120"/>
      <c r="U739" s="120"/>
      <c r="V739" s="120"/>
      <c r="W739" s="120"/>
      <c r="X739" s="120"/>
      <c r="Y739" s="120"/>
      <c r="Z739" s="120"/>
      <c r="AA739" s="120"/>
      <c r="AB739" s="120"/>
      <c r="AC739" s="120"/>
    </row>
    <row r="740" spans="1:29" ht="21" customHeight="1">
      <c r="A740" s="120"/>
      <c r="B740" s="120"/>
      <c r="C740" s="120"/>
      <c r="D740" s="120"/>
      <c r="E740" s="120"/>
      <c r="F740" s="120"/>
      <c r="G740" s="120"/>
      <c r="H740" s="120"/>
      <c r="I740" s="120"/>
      <c r="J740" s="120"/>
      <c r="K740" s="120"/>
      <c r="L740" s="120"/>
      <c r="M740" s="120"/>
      <c r="N740" s="120"/>
      <c r="O740" s="120"/>
      <c r="P740" s="120"/>
      <c r="Q740" s="120"/>
      <c r="R740" s="120"/>
      <c r="S740" s="120"/>
      <c r="T740" s="120"/>
      <c r="U740" s="120"/>
      <c r="V740" s="120"/>
      <c r="W740" s="120"/>
      <c r="X740" s="120"/>
      <c r="Y740" s="120"/>
      <c r="Z740" s="120"/>
      <c r="AA740" s="120"/>
      <c r="AB740" s="120"/>
      <c r="AC740" s="120"/>
    </row>
    <row r="741" spans="1:29" ht="21" customHeight="1">
      <c r="A741" s="120"/>
      <c r="B741" s="120"/>
      <c r="C741" s="120"/>
      <c r="D741" s="120"/>
      <c r="E741" s="120"/>
      <c r="F741" s="120"/>
      <c r="G741" s="120"/>
      <c r="H741" s="120"/>
      <c r="I741" s="120"/>
      <c r="J741" s="120"/>
      <c r="K741" s="120"/>
      <c r="L741" s="120"/>
      <c r="M741" s="120"/>
      <c r="N741" s="120"/>
      <c r="O741" s="120"/>
      <c r="P741" s="120"/>
      <c r="Q741" s="120"/>
      <c r="R741" s="120"/>
      <c r="S741" s="120"/>
      <c r="T741" s="120"/>
      <c r="U741" s="120"/>
      <c r="V741" s="120"/>
      <c r="W741" s="120"/>
      <c r="X741" s="120"/>
      <c r="Y741" s="120"/>
      <c r="Z741" s="120"/>
      <c r="AA741" s="120"/>
      <c r="AB741" s="120"/>
      <c r="AC741" s="120"/>
    </row>
    <row r="742" spans="1:29" ht="21" customHeight="1">
      <c r="A742" s="120"/>
      <c r="B742" s="120"/>
      <c r="C742" s="120"/>
      <c r="D742" s="120"/>
      <c r="E742" s="120"/>
      <c r="F742" s="120"/>
      <c r="G742" s="120"/>
      <c r="H742" s="120"/>
      <c r="I742" s="120"/>
      <c r="J742" s="120"/>
      <c r="K742" s="120"/>
      <c r="L742" s="120"/>
      <c r="M742" s="120"/>
      <c r="N742" s="120"/>
      <c r="O742" s="120"/>
      <c r="P742" s="120"/>
      <c r="Q742" s="120"/>
      <c r="R742" s="120"/>
      <c r="S742" s="120"/>
      <c r="T742" s="120"/>
      <c r="U742" s="120"/>
      <c r="V742" s="120"/>
      <c r="W742" s="120"/>
      <c r="X742" s="120"/>
      <c r="Y742" s="120"/>
      <c r="Z742" s="120"/>
      <c r="AA742" s="120"/>
      <c r="AB742" s="120"/>
      <c r="AC742" s="120"/>
    </row>
    <row r="743" spans="1:29" ht="21" customHeight="1">
      <c r="A743" s="120"/>
      <c r="B743" s="120"/>
      <c r="C743" s="120"/>
      <c r="D743" s="120"/>
      <c r="E743" s="120"/>
      <c r="F743" s="120"/>
      <c r="G743" s="120"/>
      <c r="H743" s="120"/>
      <c r="I743" s="120"/>
      <c r="J743" s="120"/>
      <c r="K743" s="120"/>
      <c r="L743" s="120"/>
      <c r="M743" s="120"/>
      <c r="N743" s="120"/>
      <c r="O743" s="120"/>
      <c r="P743" s="120"/>
      <c r="Q743" s="120"/>
      <c r="R743" s="120"/>
      <c r="S743" s="120"/>
      <c r="T743" s="120"/>
      <c r="U743" s="120"/>
      <c r="V743" s="120"/>
      <c r="W743" s="120"/>
      <c r="X743" s="120"/>
      <c r="Y743" s="120"/>
      <c r="Z743" s="120"/>
      <c r="AA743" s="120"/>
      <c r="AB743" s="120"/>
      <c r="AC743" s="120"/>
    </row>
    <row r="744" spans="1:29" ht="21" customHeight="1">
      <c r="A744" s="120"/>
      <c r="B744" s="120"/>
      <c r="C744" s="120"/>
      <c r="D744" s="120"/>
      <c r="E744" s="120"/>
      <c r="F744" s="120"/>
      <c r="G744" s="120"/>
      <c r="H744" s="120"/>
      <c r="I744" s="120"/>
      <c r="J744" s="120"/>
      <c r="K744" s="120"/>
      <c r="L744" s="120"/>
      <c r="M744" s="120"/>
      <c r="N744" s="120"/>
      <c r="O744" s="120"/>
      <c r="P744" s="120"/>
      <c r="Q744" s="120"/>
      <c r="R744" s="120"/>
      <c r="S744" s="120"/>
      <c r="T744" s="120"/>
      <c r="U744" s="120"/>
      <c r="V744" s="120"/>
      <c r="W744" s="120"/>
      <c r="X744" s="120"/>
      <c r="Y744" s="120"/>
      <c r="Z744" s="120"/>
      <c r="AA744" s="120"/>
      <c r="AB744" s="120"/>
      <c r="AC744" s="120"/>
    </row>
    <row r="745" spans="1:29" ht="21" customHeight="1">
      <c r="A745" s="120"/>
      <c r="B745" s="120"/>
      <c r="C745" s="120"/>
      <c r="D745" s="120"/>
      <c r="E745" s="120"/>
      <c r="F745" s="120"/>
      <c r="G745" s="120"/>
      <c r="H745" s="120"/>
      <c r="I745" s="120"/>
      <c r="J745" s="120"/>
      <c r="K745" s="120"/>
      <c r="L745" s="120"/>
      <c r="M745" s="120"/>
      <c r="N745" s="120"/>
      <c r="O745" s="120"/>
      <c r="P745" s="120"/>
      <c r="Q745" s="120"/>
      <c r="R745" s="120"/>
      <c r="S745" s="120"/>
      <c r="T745" s="120"/>
      <c r="U745" s="120"/>
      <c r="V745" s="120"/>
      <c r="W745" s="120"/>
      <c r="X745" s="120"/>
      <c r="Y745" s="120"/>
      <c r="Z745" s="120"/>
      <c r="AA745" s="120"/>
      <c r="AB745" s="120"/>
      <c r="AC745" s="120"/>
    </row>
    <row r="746" spans="1:29" ht="21" customHeight="1">
      <c r="A746" s="120"/>
      <c r="B746" s="120"/>
      <c r="C746" s="120"/>
      <c r="D746" s="120"/>
      <c r="E746" s="120"/>
      <c r="F746" s="120"/>
      <c r="G746" s="120"/>
      <c r="H746" s="120"/>
      <c r="I746" s="120"/>
      <c r="J746" s="120"/>
      <c r="K746" s="120"/>
      <c r="L746" s="120"/>
      <c r="M746" s="120"/>
      <c r="N746" s="120"/>
      <c r="O746" s="120"/>
      <c r="P746" s="120"/>
      <c r="Q746" s="120"/>
      <c r="R746" s="120"/>
      <c r="S746" s="120"/>
      <c r="T746" s="120"/>
      <c r="U746" s="120"/>
      <c r="V746" s="120"/>
      <c r="W746" s="120"/>
      <c r="X746" s="120"/>
      <c r="Y746" s="120"/>
      <c r="Z746" s="120"/>
      <c r="AA746" s="120"/>
      <c r="AB746" s="120"/>
      <c r="AC746" s="120"/>
    </row>
    <row r="747" spans="1:29" ht="21" customHeight="1">
      <c r="A747" s="120"/>
      <c r="B747" s="120"/>
      <c r="C747" s="120"/>
      <c r="D747" s="120"/>
      <c r="E747" s="120"/>
      <c r="F747" s="120"/>
      <c r="G747" s="120"/>
      <c r="H747" s="120"/>
      <c r="I747" s="120"/>
      <c r="J747" s="120"/>
      <c r="K747" s="120"/>
      <c r="L747" s="120"/>
      <c r="M747" s="120"/>
      <c r="N747" s="120"/>
      <c r="O747" s="120"/>
      <c r="P747" s="120"/>
      <c r="Q747" s="120"/>
      <c r="R747" s="120"/>
      <c r="S747" s="120"/>
      <c r="T747" s="120"/>
      <c r="U747" s="120"/>
      <c r="V747" s="120"/>
      <c r="W747" s="120"/>
      <c r="X747" s="120"/>
      <c r="Y747" s="120"/>
      <c r="Z747" s="120"/>
      <c r="AA747" s="120"/>
      <c r="AB747" s="120"/>
      <c r="AC747" s="120"/>
    </row>
    <row r="748" spans="1:29" ht="21" customHeight="1">
      <c r="A748" s="120"/>
      <c r="B748" s="120"/>
      <c r="C748" s="120"/>
      <c r="D748" s="120"/>
      <c r="E748" s="120"/>
      <c r="F748" s="120"/>
      <c r="G748" s="120"/>
      <c r="H748" s="120"/>
      <c r="I748" s="120"/>
      <c r="J748" s="120"/>
      <c r="K748" s="120"/>
      <c r="L748" s="120"/>
      <c r="M748" s="120"/>
      <c r="N748" s="120"/>
      <c r="O748" s="120"/>
      <c r="P748" s="120"/>
      <c r="Q748" s="120"/>
      <c r="R748" s="120"/>
      <c r="S748" s="120"/>
      <c r="T748" s="120"/>
      <c r="U748" s="120"/>
      <c r="V748" s="120"/>
      <c r="W748" s="120"/>
      <c r="X748" s="120"/>
      <c r="Y748" s="120"/>
      <c r="Z748" s="120"/>
      <c r="AA748" s="120"/>
      <c r="AB748" s="120"/>
      <c r="AC748" s="120"/>
    </row>
    <row r="749" spans="1:29" ht="21" customHeight="1">
      <c r="A749" s="120"/>
      <c r="B749" s="120"/>
      <c r="C749" s="120"/>
      <c r="D749" s="120"/>
      <c r="E749" s="120"/>
      <c r="F749" s="120"/>
      <c r="G749" s="120"/>
      <c r="H749" s="120"/>
      <c r="I749" s="120"/>
      <c r="J749" s="120"/>
      <c r="K749" s="120"/>
      <c r="L749" s="120"/>
      <c r="M749" s="120"/>
      <c r="N749" s="120"/>
      <c r="O749" s="120"/>
      <c r="P749" s="120"/>
      <c r="Q749" s="120"/>
      <c r="R749" s="120"/>
      <c r="S749" s="120"/>
      <c r="T749" s="120"/>
      <c r="U749" s="120"/>
      <c r="V749" s="120"/>
      <c r="W749" s="120"/>
      <c r="X749" s="120"/>
      <c r="Y749" s="120"/>
      <c r="Z749" s="120"/>
      <c r="AA749" s="120"/>
      <c r="AB749" s="120"/>
      <c r="AC749" s="120"/>
    </row>
    <row r="750" spans="1:29" ht="21" customHeight="1">
      <c r="A750" s="120"/>
      <c r="B750" s="120"/>
      <c r="C750" s="120"/>
      <c r="D750" s="120"/>
      <c r="E750" s="120"/>
      <c r="F750" s="120"/>
      <c r="G750" s="120"/>
      <c r="H750" s="120"/>
      <c r="I750" s="120"/>
      <c r="J750" s="120"/>
      <c r="K750" s="120"/>
      <c r="L750" s="120"/>
      <c r="M750" s="120"/>
      <c r="N750" s="120"/>
      <c r="O750" s="120"/>
      <c r="P750" s="120"/>
      <c r="Q750" s="120"/>
      <c r="R750" s="120"/>
      <c r="S750" s="120"/>
      <c r="T750" s="120"/>
      <c r="U750" s="120"/>
      <c r="V750" s="120"/>
      <c r="W750" s="120"/>
      <c r="X750" s="120"/>
      <c r="Y750" s="120"/>
      <c r="Z750" s="120"/>
      <c r="AA750" s="120"/>
      <c r="AB750" s="120"/>
      <c r="AC750" s="120"/>
    </row>
    <row r="751" spans="1:29" ht="21" customHeight="1">
      <c r="A751" s="120"/>
      <c r="B751" s="120"/>
      <c r="C751" s="120"/>
      <c r="D751" s="120"/>
      <c r="E751" s="120"/>
      <c r="F751" s="120"/>
      <c r="G751" s="120"/>
      <c r="H751" s="120"/>
      <c r="I751" s="120"/>
      <c r="J751" s="120"/>
      <c r="K751" s="120"/>
      <c r="L751" s="120"/>
      <c r="M751" s="120"/>
      <c r="N751" s="120"/>
      <c r="O751" s="120"/>
      <c r="P751" s="120"/>
      <c r="Q751" s="120"/>
      <c r="R751" s="120"/>
      <c r="S751" s="120"/>
      <c r="T751" s="120"/>
      <c r="U751" s="120"/>
      <c r="V751" s="120"/>
      <c r="W751" s="120"/>
      <c r="X751" s="120"/>
      <c r="Y751" s="120"/>
      <c r="Z751" s="120"/>
      <c r="AA751" s="120"/>
      <c r="AB751" s="120"/>
      <c r="AC751" s="120"/>
    </row>
    <row r="752" spans="1:29" ht="21" customHeight="1">
      <c r="A752" s="120"/>
      <c r="B752" s="120"/>
      <c r="C752" s="120"/>
      <c r="D752" s="120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20"/>
      <c r="Q752" s="120"/>
      <c r="R752" s="120"/>
      <c r="S752" s="120"/>
      <c r="T752" s="120"/>
      <c r="U752" s="120"/>
      <c r="V752" s="120"/>
      <c r="W752" s="120"/>
      <c r="X752" s="120"/>
      <c r="Y752" s="120"/>
      <c r="Z752" s="120"/>
      <c r="AA752" s="120"/>
      <c r="AB752" s="120"/>
      <c r="AC752" s="120"/>
    </row>
    <row r="753" spans="1:29" ht="21" customHeight="1">
      <c r="A753" s="120"/>
      <c r="B753" s="120"/>
      <c r="C753" s="120"/>
      <c r="D753" s="120"/>
      <c r="E753" s="120"/>
      <c r="F753" s="120"/>
      <c r="G753" s="120"/>
      <c r="H753" s="120"/>
      <c r="I753" s="120"/>
      <c r="J753" s="120"/>
      <c r="K753" s="120"/>
      <c r="L753" s="120"/>
      <c r="M753" s="120"/>
      <c r="N753" s="120"/>
      <c r="O753" s="120"/>
      <c r="P753" s="120"/>
      <c r="Q753" s="120"/>
      <c r="R753" s="120"/>
      <c r="S753" s="120"/>
      <c r="T753" s="120"/>
      <c r="U753" s="120"/>
      <c r="V753" s="120"/>
      <c r="W753" s="120"/>
      <c r="X753" s="120"/>
      <c r="Y753" s="120"/>
      <c r="Z753" s="120"/>
      <c r="AA753" s="120"/>
      <c r="AB753" s="120"/>
      <c r="AC753" s="120"/>
    </row>
    <row r="754" spans="1:29" ht="21" customHeight="1">
      <c r="A754" s="120"/>
      <c r="B754" s="120"/>
      <c r="C754" s="120"/>
      <c r="D754" s="120"/>
      <c r="E754" s="120"/>
      <c r="F754" s="120"/>
      <c r="G754" s="120"/>
      <c r="H754" s="120"/>
      <c r="I754" s="120"/>
      <c r="J754" s="120"/>
      <c r="K754" s="120"/>
      <c r="L754" s="120"/>
      <c r="M754" s="120"/>
      <c r="N754" s="120"/>
      <c r="O754" s="120"/>
      <c r="P754" s="120"/>
      <c r="Q754" s="120"/>
      <c r="R754" s="120"/>
      <c r="S754" s="120"/>
      <c r="T754" s="120"/>
      <c r="U754" s="120"/>
      <c r="V754" s="120"/>
      <c r="W754" s="120"/>
      <c r="X754" s="120"/>
      <c r="Y754" s="120"/>
      <c r="Z754" s="120"/>
      <c r="AA754" s="120"/>
      <c r="AB754" s="120"/>
      <c r="AC754" s="120"/>
    </row>
    <row r="755" spans="1:29" ht="21" customHeight="1">
      <c r="A755" s="120"/>
      <c r="B755" s="120"/>
      <c r="C755" s="120"/>
      <c r="D755" s="120"/>
      <c r="E755" s="120"/>
      <c r="F755" s="120"/>
      <c r="G755" s="120"/>
      <c r="H755" s="120"/>
      <c r="I755" s="120"/>
      <c r="J755" s="120"/>
      <c r="K755" s="120"/>
      <c r="L755" s="120"/>
      <c r="M755" s="120"/>
      <c r="N755" s="120"/>
      <c r="O755" s="120"/>
      <c r="P755" s="120"/>
      <c r="Q755" s="120"/>
      <c r="R755" s="120"/>
      <c r="S755" s="120"/>
      <c r="T755" s="120"/>
      <c r="U755" s="120"/>
      <c r="V755" s="120"/>
      <c r="W755" s="120"/>
      <c r="X755" s="120"/>
      <c r="Y755" s="120"/>
      <c r="Z755" s="120"/>
      <c r="AA755" s="120"/>
      <c r="AB755" s="120"/>
      <c r="AC755" s="120"/>
    </row>
    <row r="756" spans="1:29" ht="21" customHeight="1">
      <c r="A756" s="120"/>
      <c r="B756" s="120"/>
      <c r="C756" s="120"/>
      <c r="D756" s="120"/>
      <c r="E756" s="120"/>
      <c r="F756" s="120"/>
      <c r="G756" s="120"/>
      <c r="H756" s="120"/>
      <c r="I756" s="120"/>
      <c r="J756" s="120"/>
      <c r="K756" s="120"/>
      <c r="L756" s="120"/>
      <c r="M756" s="120"/>
      <c r="N756" s="120"/>
      <c r="O756" s="120"/>
      <c r="P756" s="120"/>
      <c r="Q756" s="120"/>
      <c r="R756" s="120"/>
      <c r="S756" s="120"/>
      <c r="T756" s="120"/>
      <c r="U756" s="120"/>
      <c r="V756" s="120"/>
      <c r="W756" s="120"/>
      <c r="X756" s="120"/>
      <c r="Y756" s="120"/>
      <c r="Z756" s="120"/>
      <c r="AA756" s="120"/>
      <c r="AB756" s="120"/>
      <c r="AC756" s="120"/>
    </row>
    <row r="757" spans="1:29" ht="21" customHeight="1">
      <c r="A757" s="120"/>
      <c r="B757" s="120"/>
      <c r="C757" s="120"/>
      <c r="D757" s="120"/>
      <c r="E757" s="120"/>
      <c r="F757" s="120"/>
      <c r="G757" s="120"/>
      <c r="H757" s="120"/>
      <c r="I757" s="120"/>
      <c r="J757" s="120"/>
      <c r="K757" s="120"/>
      <c r="L757" s="120"/>
      <c r="M757" s="120"/>
      <c r="N757" s="120"/>
      <c r="O757" s="120"/>
      <c r="P757" s="120"/>
      <c r="Q757" s="120"/>
      <c r="R757" s="120"/>
      <c r="S757" s="120"/>
      <c r="T757" s="120"/>
      <c r="U757" s="120"/>
      <c r="V757" s="120"/>
      <c r="W757" s="120"/>
      <c r="X757" s="120"/>
      <c r="Y757" s="120"/>
      <c r="Z757" s="120"/>
      <c r="AA757" s="120"/>
      <c r="AB757" s="120"/>
      <c r="AC757" s="120"/>
    </row>
    <row r="758" spans="1:29" ht="21" customHeight="1">
      <c r="A758" s="120"/>
      <c r="B758" s="120"/>
      <c r="C758" s="120"/>
      <c r="D758" s="120"/>
      <c r="E758" s="120"/>
      <c r="F758" s="120"/>
      <c r="G758" s="120"/>
      <c r="H758" s="120"/>
      <c r="I758" s="120"/>
      <c r="J758" s="120"/>
      <c r="K758" s="120"/>
      <c r="L758" s="120"/>
      <c r="M758" s="120"/>
      <c r="N758" s="120"/>
      <c r="O758" s="120"/>
      <c r="P758" s="120"/>
      <c r="Q758" s="120"/>
      <c r="R758" s="120"/>
      <c r="S758" s="120"/>
      <c r="T758" s="120"/>
      <c r="U758" s="120"/>
      <c r="V758" s="120"/>
      <c r="W758" s="120"/>
      <c r="X758" s="120"/>
      <c r="Y758" s="120"/>
      <c r="Z758" s="120"/>
      <c r="AA758" s="120"/>
      <c r="AB758" s="120"/>
      <c r="AC758" s="120"/>
    </row>
    <row r="759" spans="1:29" ht="21" customHeight="1">
      <c r="A759" s="120"/>
      <c r="B759" s="120"/>
      <c r="C759" s="120"/>
      <c r="D759" s="120"/>
      <c r="E759" s="120"/>
      <c r="F759" s="120"/>
      <c r="G759" s="120"/>
      <c r="H759" s="120"/>
      <c r="I759" s="120"/>
      <c r="J759" s="120"/>
      <c r="K759" s="120"/>
      <c r="L759" s="120"/>
      <c r="M759" s="120"/>
      <c r="N759" s="120"/>
      <c r="O759" s="120"/>
      <c r="P759" s="120"/>
      <c r="Q759" s="120"/>
      <c r="R759" s="120"/>
      <c r="S759" s="120"/>
      <c r="T759" s="120"/>
      <c r="U759" s="120"/>
      <c r="V759" s="120"/>
      <c r="W759" s="120"/>
      <c r="X759" s="120"/>
      <c r="Y759" s="120"/>
      <c r="Z759" s="120"/>
      <c r="AA759" s="120"/>
      <c r="AB759" s="120"/>
      <c r="AC759" s="120"/>
    </row>
    <row r="760" spans="1:29" ht="21" customHeight="1">
      <c r="A760" s="120"/>
      <c r="B760" s="120"/>
      <c r="C760" s="120"/>
      <c r="D760" s="120"/>
      <c r="E760" s="120"/>
      <c r="F760" s="120"/>
      <c r="G760" s="120"/>
      <c r="H760" s="120"/>
      <c r="I760" s="120"/>
      <c r="J760" s="120"/>
      <c r="K760" s="120"/>
      <c r="L760" s="120"/>
      <c r="M760" s="120"/>
      <c r="N760" s="120"/>
      <c r="O760" s="120"/>
      <c r="P760" s="120"/>
      <c r="Q760" s="120"/>
      <c r="R760" s="120"/>
      <c r="S760" s="120"/>
      <c r="T760" s="120"/>
      <c r="U760" s="120"/>
      <c r="V760" s="120"/>
      <c r="W760" s="120"/>
      <c r="X760" s="120"/>
      <c r="Y760" s="120"/>
      <c r="Z760" s="120"/>
      <c r="AA760" s="120"/>
      <c r="AB760" s="120"/>
      <c r="AC760" s="120"/>
    </row>
    <row r="761" spans="1:29" ht="21" customHeight="1">
      <c r="A761" s="120"/>
      <c r="B761" s="120"/>
      <c r="C761" s="120"/>
      <c r="D761" s="120"/>
      <c r="E761" s="120"/>
      <c r="F761" s="120"/>
      <c r="G761" s="120"/>
      <c r="H761" s="120"/>
      <c r="I761" s="120"/>
      <c r="J761" s="120"/>
      <c r="K761" s="120"/>
      <c r="L761" s="120"/>
      <c r="M761" s="120"/>
      <c r="N761" s="120"/>
      <c r="O761" s="120"/>
      <c r="P761" s="120"/>
      <c r="Q761" s="120"/>
      <c r="R761" s="120"/>
      <c r="S761" s="120"/>
      <c r="T761" s="120"/>
      <c r="U761" s="120"/>
      <c r="V761" s="120"/>
      <c r="W761" s="120"/>
      <c r="X761" s="120"/>
      <c r="Y761" s="120"/>
      <c r="Z761" s="120"/>
      <c r="AA761" s="120"/>
      <c r="AB761" s="120"/>
      <c r="AC761" s="120"/>
    </row>
    <row r="762" spans="1:29" ht="21" customHeight="1">
      <c r="A762" s="120"/>
      <c r="B762" s="120"/>
      <c r="C762" s="120"/>
      <c r="D762" s="120"/>
      <c r="E762" s="120"/>
      <c r="F762" s="120"/>
      <c r="G762" s="120"/>
      <c r="H762" s="120"/>
      <c r="I762" s="120"/>
      <c r="J762" s="120"/>
      <c r="K762" s="120"/>
      <c r="L762" s="120"/>
      <c r="M762" s="120"/>
      <c r="N762" s="120"/>
      <c r="O762" s="120"/>
      <c r="P762" s="120"/>
      <c r="Q762" s="120"/>
      <c r="R762" s="120"/>
      <c r="S762" s="120"/>
      <c r="T762" s="120"/>
      <c r="U762" s="120"/>
      <c r="V762" s="120"/>
      <c r="W762" s="120"/>
      <c r="X762" s="120"/>
      <c r="Y762" s="120"/>
      <c r="Z762" s="120"/>
      <c r="AA762" s="120"/>
      <c r="AB762" s="120"/>
      <c r="AC762" s="120"/>
    </row>
    <row r="763" spans="1:29" ht="21" customHeight="1">
      <c r="A763" s="120"/>
      <c r="B763" s="120"/>
      <c r="C763" s="120"/>
      <c r="D763" s="120"/>
      <c r="E763" s="120"/>
      <c r="F763" s="120"/>
      <c r="G763" s="120"/>
      <c r="H763" s="120"/>
      <c r="I763" s="120"/>
      <c r="J763" s="120"/>
      <c r="K763" s="120"/>
      <c r="L763" s="120"/>
      <c r="M763" s="120"/>
      <c r="N763" s="120"/>
      <c r="O763" s="120"/>
      <c r="P763" s="120"/>
      <c r="Q763" s="120"/>
      <c r="R763" s="120"/>
      <c r="S763" s="120"/>
      <c r="T763" s="120"/>
      <c r="U763" s="120"/>
      <c r="V763" s="120"/>
      <c r="W763" s="120"/>
      <c r="X763" s="120"/>
      <c r="Y763" s="120"/>
      <c r="Z763" s="120"/>
      <c r="AA763" s="120"/>
      <c r="AB763" s="120"/>
      <c r="AC763" s="120"/>
    </row>
    <row r="764" spans="1:29" ht="21" customHeight="1">
      <c r="A764" s="120"/>
      <c r="B764" s="120"/>
      <c r="C764" s="120"/>
      <c r="D764" s="120"/>
      <c r="E764" s="120"/>
      <c r="F764" s="120"/>
      <c r="G764" s="120"/>
      <c r="H764" s="120"/>
      <c r="I764" s="120"/>
      <c r="J764" s="120"/>
      <c r="K764" s="120"/>
      <c r="L764" s="120"/>
      <c r="M764" s="120"/>
      <c r="N764" s="120"/>
      <c r="O764" s="120"/>
      <c r="P764" s="120"/>
      <c r="Q764" s="120"/>
      <c r="R764" s="120"/>
      <c r="S764" s="120"/>
      <c r="T764" s="120"/>
      <c r="U764" s="120"/>
      <c r="V764" s="120"/>
      <c r="W764" s="120"/>
      <c r="X764" s="120"/>
      <c r="Y764" s="120"/>
      <c r="Z764" s="120"/>
      <c r="AA764" s="120"/>
      <c r="AB764" s="120"/>
      <c r="AC764" s="120"/>
    </row>
    <row r="765" spans="1:29" ht="21" customHeight="1">
      <c r="A765" s="120"/>
      <c r="B765" s="120"/>
      <c r="C765" s="120"/>
      <c r="D765" s="120"/>
      <c r="E765" s="120"/>
      <c r="F765" s="120"/>
      <c r="G765" s="120"/>
      <c r="H765" s="120"/>
      <c r="I765" s="120"/>
      <c r="J765" s="120"/>
      <c r="K765" s="120"/>
      <c r="L765" s="120"/>
      <c r="M765" s="120"/>
      <c r="N765" s="120"/>
      <c r="O765" s="120"/>
      <c r="P765" s="120"/>
      <c r="Q765" s="120"/>
      <c r="R765" s="120"/>
      <c r="S765" s="120"/>
      <c r="T765" s="120"/>
      <c r="U765" s="120"/>
      <c r="V765" s="120"/>
      <c r="W765" s="120"/>
      <c r="X765" s="120"/>
      <c r="Y765" s="120"/>
      <c r="Z765" s="120"/>
      <c r="AA765" s="120"/>
      <c r="AB765" s="120"/>
      <c r="AC765" s="120"/>
    </row>
    <row r="766" spans="1:29" ht="21" customHeight="1">
      <c r="A766" s="120"/>
      <c r="B766" s="120"/>
      <c r="C766" s="120"/>
      <c r="D766" s="120"/>
      <c r="E766" s="120"/>
      <c r="F766" s="120"/>
      <c r="G766" s="120"/>
      <c r="H766" s="120"/>
      <c r="I766" s="120"/>
      <c r="J766" s="120"/>
      <c r="K766" s="120"/>
      <c r="L766" s="120"/>
      <c r="M766" s="120"/>
      <c r="N766" s="120"/>
      <c r="O766" s="120"/>
      <c r="P766" s="120"/>
      <c r="Q766" s="120"/>
      <c r="R766" s="120"/>
      <c r="S766" s="120"/>
      <c r="T766" s="120"/>
      <c r="U766" s="120"/>
      <c r="V766" s="120"/>
      <c r="W766" s="120"/>
      <c r="X766" s="120"/>
      <c r="Y766" s="120"/>
      <c r="Z766" s="120"/>
      <c r="AA766" s="120"/>
      <c r="AB766" s="120"/>
      <c r="AC766" s="120"/>
    </row>
    <row r="767" spans="1:29" ht="21" customHeight="1">
      <c r="A767" s="120"/>
      <c r="B767" s="120"/>
      <c r="C767" s="120"/>
      <c r="D767" s="120"/>
      <c r="E767" s="120"/>
      <c r="F767" s="120"/>
      <c r="G767" s="120"/>
      <c r="H767" s="120"/>
      <c r="I767" s="120"/>
      <c r="J767" s="120"/>
      <c r="K767" s="120"/>
      <c r="L767" s="120"/>
      <c r="M767" s="120"/>
      <c r="N767" s="120"/>
      <c r="O767" s="120"/>
      <c r="P767" s="120"/>
      <c r="Q767" s="120"/>
      <c r="R767" s="120"/>
      <c r="S767" s="120"/>
      <c r="T767" s="120"/>
      <c r="U767" s="120"/>
      <c r="V767" s="120"/>
      <c r="W767" s="120"/>
      <c r="X767" s="120"/>
      <c r="Y767" s="120"/>
      <c r="Z767" s="120"/>
      <c r="AA767" s="120"/>
      <c r="AB767" s="120"/>
      <c r="AC767" s="120"/>
    </row>
    <row r="768" spans="1:29" ht="21" customHeight="1">
      <c r="A768" s="120"/>
      <c r="B768" s="120"/>
      <c r="C768" s="120"/>
      <c r="D768" s="120"/>
      <c r="E768" s="120"/>
      <c r="F768" s="120"/>
      <c r="G768" s="120"/>
      <c r="H768" s="120"/>
      <c r="I768" s="120"/>
      <c r="J768" s="120"/>
      <c r="K768" s="120"/>
      <c r="L768" s="120"/>
      <c r="M768" s="120"/>
      <c r="N768" s="120"/>
      <c r="O768" s="120"/>
      <c r="P768" s="120"/>
      <c r="Q768" s="120"/>
      <c r="R768" s="120"/>
      <c r="S768" s="120"/>
      <c r="T768" s="120"/>
      <c r="U768" s="120"/>
      <c r="V768" s="120"/>
      <c r="W768" s="120"/>
      <c r="X768" s="120"/>
      <c r="Y768" s="120"/>
      <c r="Z768" s="120"/>
      <c r="AA768" s="120"/>
      <c r="AB768" s="120"/>
      <c r="AC768" s="120"/>
    </row>
    <row r="769" spans="1:29" ht="21" customHeight="1">
      <c r="A769" s="120"/>
      <c r="B769" s="120"/>
      <c r="C769" s="120"/>
      <c r="D769" s="120"/>
      <c r="E769" s="120"/>
      <c r="F769" s="120"/>
      <c r="G769" s="120"/>
      <c r="H769" s="120"/>
      <c r="I769" s="120"/>
      <c r="J769" s="120"/>
      <c r="K769" s="120"/>
      <c r="L769" s="120"/>
      <c r="M769" s="120"/>
      <c r="N769" s="120"/>
      <c r="O769" s="120"/>
      <c r="P769" s="120"/>
      <c r="Q769" s="120"/>
      <c r="R769" s="120"/>
      <c r="S769" s="120"/>
      <c r="T769" s="120"/>
      <c r="U769" s="120"/>
      <c r="V769" s="120"/>
      <c r="W769" s="120"/>
      <c r="X769" s="120"/>
      <c r="Y769" s="120"/>
      <c r="Z769" s="120"/>
      <c r="AA769" s="120"/>
      <c r="AB769" s="120"/>
      <c r="AC769" s="120"/>
    </row>
    <row r="770" spans="1:29" ht="21" customHeight="1">
      <c r="A770" s="120"/>
      <c r="B770" s="120"/>
      <c r="C770" s="120"/>
      <c r="D770" s="120"/>
      <c r="E770" s="120"/>
      <c r="F770" s="120"/>
      <c r="G770" s="120"/>
      <c r="H770" s="120"/>
      <c r="I770" s="120"/>
      <c r="J770" s="120"/>
      <c r="K770" s="120"/>
      <c r="L770" s="120"/>
      <c r="M770" s="120"/>
      <c r="N770" s="120"/>
      <c r="O770" s="120"/>
      <c r="P770" s="120"/>
      <c r="Q770" s="120"/>
      <c r="R770" s="120"/>
      <c r="S770" s="120"/>
      <c r="T770" s="120"/>
      <c r="U770" s="120"/>
      <c r="V770" s="120"/>
      <c r="W770" s="120"/>
      <c r="X770" s="120"/>
      <c r="Y770" s="120"/>
      <c r="Z770" s="120"/>
      <c r="AA770" s="120"/>
      <c r="AB770" s="120"/>
      <c r="AC770" s="120"/>
    </row>
    <row r="771" spans="1:29" ht="21" customHeight="1">
      <c r="A771" s="120"/>
      <c r="B771" s="120"/>
      <c r="C771" s="120"/>
      <c r="D771" s="120"/>
      <c r="E771" s="120"/>
      <c r="F771" s="120"/>
      <c r="G771" s="120"/>
      <c r="H771" s="120"/>
      <c r="I771" s="120"/>
      <c r="J771" s="120"/>
      <c r="K771" s="120"/>
      <c r="L771" s="120"/>
      <c r="M771" s="120"/>
      <c r="N771" s="120"/>
      <c r="O771" s="120"/>
      <c r="P771" s="120"/>
      <c r="Q771" s="120"/>
      <c r="R771" s="120"/>
      <c r="S771" s="120"/>
      <c r="T771" s="120"/>
      <c r="U771" s="120"/>
      <c r="V771" s="120"/>
      <c r="W771" s="120"/>
      <c r="X771" s="120"/>
      <c r="Y771" s="120"/>
      <c r="Z771" s="120"/>
      <c r="AA771" s="120"/>
      <c r="AB771" s="120"/>
      <c r="AC771" s="120"/>
    </row>
    <row r="772" spans="1:29" ht="21" customHeight="1">
      <c r="A772" s="120"/>
      <c r="B772" s="120"/>
      <c r="C772" s="120"/>
      <c r="D772" s="120"/>
      <c r="E772" s="120"/>
      <c r="F772" s="120"/>
      <c r="G772" s="120"/>
      <c r="H772" s="120"/>
      <c r="I772" s="120"/>
      <c r="J772" s="120"/>
      <c r="K772" s="120"/>
      <c r="L772" s="120"/>
      <c r="M772" s="120"/>
      <c r="N772" s="120"/>
      <c r="O772" s="120"/>
      <c r="P772" s="120"/>
      <c r="Q772" s="120"/>
      <c r="R772" s="120"/>
      <c r="S772" s="120"/>
      <c r="T772" s="120"/>
      <c r="U772" s="120"/>
      <c r="V772" s="120"/>
      <c r="W772" s="120"/>
      <c r="X772" s="120"/>
      <c r="Y772" s="120"/>
      <c r="Z772" s="120"/>
      <c r="AA772" s="120"/>
      <c r="AB772" s="120"/>
      <c r="AC772" s="120"/>
    </row>
    <row r="773" spans="1:29" ht="21" customHeight="1">
      <c r="A773" s="120"/>
      <c r="B773" s="120"/>
      <c r="C773" s="120"/>
      <c r="D773" s="120"/>
      <c r="E773" s="120"/>
      <c r="F773" s="120"/>
      <c r="G773" s="120"/>
      <c r="H773" s="120"/>
      <c r="I773" s="120"/>
      <c r="J773" s="120"/>
      <c r="K773" s="120"/>
      <c r="L773" s="120"/>
      <c r="M773" s="120"/>
      <c r="N773" s="120"/>
      <c r="O773" s="120"/>
      <c r="P773" s="120"/>
      <c r="Q773" s="120"/>
      <c r="R773" s="120"/>
      <c r="S773" s="120"/>
      <c r="T773" s="120"/>
      <c r="U773" s="120"/>
      <c r="V773" s="120"/>
      <c r="W773" s="120"/>
      <c r="X773" s="120"/>
      <c r="Y773" s="120"/>
      <c r="Z773" s="120"/>
      <c r="AA773" s="120"/>
      <c r="AB773" s="120"/>
      <c r="AC773" s="120"/>
    </row>
    <row r="774" spans="1:29" ht="21" customHeight="1">
      <c r="A774" s="120"/>
      <c r="B774" s="120"/>
      <c r="C774" s="120"/>
      <c r="D774" s="120"/>
      <c r="E774" s="120"/>
      <c r="F774" s="120"/>
      <c r="G774" s="120"/>
      <c r="H774" s="120"/>
      <c r="I774" s="120"/>
      <c r="J774" s="120"/>
      <c r="K774" s="120"/>
      <c r="L774" s="120"/>
      <c r="M774" s="120"/>
      <c r="N774" s="120"/>
      <c r="O774" s="120"/>
      <c r="P774" s="120"/>
      <c r="Q774" s="120"/>
      <c r="R774" s="120"/>
      <c r="S774" s="120"/>
      <c r="T774" s="120"/>
      <c r="U774" s="120"/>
      <c r="V774" s="120"/>
      <c r="W774" s="120"/>
      <c r="X774" s="120"/>
      <c r="Y774" s="120"/>
      <c r="Z774" s="120"/>
      <c r="AA774" s="120"/>
      <c r="AB774" s="120"/>
      <c r="AC774" s="120"/>
    </row>
    <row r="775" spans="1:29" ht="21" customHeight="1">
      <c r="A775" s="120"/>
      <c r="B775" s="120"/>
      <c r="C775" s="120"/>
      <c r="D775" s="120"/>
      <c r="E775" s="120"/>
      <c r="F775" s="120"/>
      <c r="G775" s="120"/>
      <c r="H775" s="120"/>
      <c r="I775" s="120"/>
      <c r="J775" s="120"/>
      <c r="K775" s="120"/>
      <c r="L775" s="120"/>
      <c r="M775" s="120"/>
      <c r="N775" s="120"/>
      <c r="O775" s="120"/>
      <c r="P775" s="120"/>
      <c r="Q775" s="120"/>
      <c r="R775" s="120"/>
      <c r="S775" s="120"/>
      <c r="T775" s="120"/>
      <c r="U775" s="120"/>
      <c r="V775" s="120"/>
      <c r="W775" s="120"/>
      <c r="X775" s="120"/>
      <c r="Y775" s="120"/>
      <c r="Z775" s="120"/>
      <c r="AA775" s="120"/>
      <c r="AB775" s="120"/>
      <c r="AC775" s="120"/>
    </row>
    <row r="776" spans="1:29" ht="21" customHeight="1">
      <c r="A776" s="120"/>
      <c r="B776" s="120"/>
      <c r="C776" s="120"/>
      <c r="D776" s="120"/>
      <c r="E776" s="120"/>
      <c r="F776" s="120"/>
      <c r="G776" s="120"/>
      <c r="H776" s="120"/>
      <c r="I776" s="120"/>
      <c r="J776" s="120"/>
      <c r="K776" s="120"/>
      <c r="L776" s="120"/>
      <c r="M776" s="120"/>
      <c r="N776" s="120"/>
      <c r="O776" s="120"/>
      <c r="P776" s="120"/>
      <c r="Q776" s="120"/>
      <c r="R776" s="120"/>
      <c r="S776" s="120"/>
      <c r="T776" s="120"/>
      <c r="U776" s="120"/>
      <c r="V776" s="120"/>
      <c r="W776" s="120"/>
      <c r="X776" s="120"/>
      <c r="Y776" s="120"/>
      <c r="Z776" s="120"/>
      <c r="AA776" s="120"/>
      <c r="AB776" s="120"/>
      <c r="AC776" s="120"/>
    </row>
    <row r="777" spans="1:29" ht="21" customHeight="1">
      <c r="A777" s="120"/>
      <c r="B777" s="120"/>
      <c r="C777" s="120"/>
      <c r="D777" s="120"/>
      <c r="E777" s="120"/>
      <c r="F777" s="120"/>
      <c r="G777" s="120"/>
      <c r="H777" s="120"/>
      <c r="I777" s="120"/>
      <c r="J777" s="120"/>
      <c r="K777" s="120"/>
      <c r="L777" s="120"/>
      <c r="M777" s="120"/>
      <c r="N777" s="120"/>
      <c r="O777" s="120"/>
      <c r="P777" s="120"/>
      <c r="Q777" s="120"/>
      <c r="R777" s="120"/>
      <c r="S777" s="120"/>
      <c r="T777" s="120"/>
      <c r="U777" s="120"/>
      <c r="V777" s="120"/>
      <c r="W777" s="120"/>
      <c r="X777" s="120"/>
      <c r="Y777" s="120"/>
      <c r="Z777" s="120"/>
      <c r="AA777" s="120"/>
      <c r="AB777" s="120"/>
      <c r="AC777" s="120"/>
    </row>
    <row r="778" spans="1:29" ht="21" customHeight="1">
      <c r="A778" s="120"/>
      <c r="B778" s="120"/>
      <c r="C778" s="120"/>
      <c r="D778" s="120"/>
      <c r="E778" s="120"/>
      <c r="F778" s="120"/>
      <c r="G778" s="120"/>
      <c r="H778" s="120"/>
      <c r="I778" s="120"/>
      <c r="J778" s="120"/>
      <c r="K778" s="120"/>
      <c r="L778" s="120"/>
      <c r="M778" s="120"/>
      <c r="N778" s="120"/>
      <c r="O778" s="120"/>
      <c r="P778" s="120"/>
      <c r="Q778" s="120"/>
      <c r="R778" s="120"/>
      <c r="S778" s="120"/>
      <c r="T778" s="120"/>
      <c r="U778" s="120"/>
      <c r="V778" s="120"/>
      <c r="W778" s="120"/>
      <c r="X778" s="120"/>
      <c r="Y778" s="120"/>
      <c r="Z778" s="120"/>
      <c r="AA778" s="120"/>
      <c r="AB778" s="120"/>
      <c r="AC778" s="120"/>
    </row>
    <row r="779" spans="1:29" ht="21" customHeight="1">
      <c r="A779" s="120"/>
      <c r="B779" s="120"/>
      <c r="C779" s="120"/>
      <c r="D779" s="120"/>
      <c r="E779" s="120"/>
      <c r="F779" s="120"/>
      <c r="G779" s="120"/>
      <c r="H779" s="120"/>
      <c r="I779" s="120"/>
      <c r="J779" s="120"/>
      <c r="K779" s="120"/>
      <c r="L779" s="120"/>
      <c r="M779" s="120"/>
      <c r="N779" s="120"/>
      <c r="O779" s="120"/>
      <c r="P779" s="120"/>
      <c r="Q779" s="120"/>
      <c r="R779" s="120"/>
      <c r="S779" s="120"/>
      <c r="T779" s="120"/>
      <c r="U779" s="120"/>
      <c r="V779" s="120"/>
      <c r="W779" s="120"/>
      <c r="X779" s="120"/>
      <c r="Y779" s="120"/>
      <c r="Z779" s="120"/>
      <c r="AA779" s="120"/>
      <c r="AB779" s="120"/>
      <c r="AC779" s="120"/>
    </row>
    <row r="780" spans="1:29" ht="21" customHeight="1">
      <c r="A780" s="120"/>
      <c r="B780" s="120"/>
      <c r="C780" s="120"/>
      <c r="D780" s="120"/>
      <c r="E780" s="120"/>
      <c r="F780" s="120"/>
      <c r="G780" s="120"/>
      <c r="H780" s="120"/>
      <c r="I780" s="120"/>
      <c r="J780" s="120"/>
      <c r="K780" s="120"/>
      <c r="L780" s="120"/>
      <c r="M780" s="120"/>
      <c r="N780" s="120"/>
      <c r="O780" s="120"/>
      <c r="P780" s="120"/>
      <c r="Q780" s="120"/>
      <c r="R780" s="120"/>
      <c r="S780" s="120"/>
      <c r="T780" s="120"/>
      <c r="U780" s="120"/>
      <c r="V780" s="120"/>
      <c r="W780" s="120"/>
      <c r="X780" s="120"/>
      <c r="Y780" s="120"/>
      <c r="Z780" s="120"/>
      <c r="AA780" s="120"/>
      <c r="AB780" s="120"/>
      <c r="AC780" s="120"/>
    </row>
    <row r="781" spans="1:29" ht="21" customHeight="1">
      <c r="A781" s="120"/>
      <c r="B781" s="120"/>
      <c r="C781" s="120"/>
      <c r="D781" s="120"/>
      <c r="E781" s="120"/>
      <c r="F781" s="120"/>
      <c r="G781" s="120"/>
      <c r="H781" s="120"/>
      <c r="I781" s="120"/>
      <c r="J781" s="120"/>
      <c r="K781" s="120"/>
      <c r="L781" s="120"/>
      <c r="M781" s="120"/>
      <c r="N781" s="120"/>
      <c r="O781" s="120"/>
      <c r="P781" s="120"/>
      <c r="Q781" s="120"/>
      <c r="R781" s="120"/>
      <c r="S781" s="120"/>
      <c r="T781" s="120"/>
      <c r="U781" s="120"/>
      <c r="V781" s="120"/>
      <c r="W781" s="120"/>
      <c r="X781" s="120"/>
      <c r="Y781" s="120"/>
      <c r="Z781" s="120"/>
      <c r="AA781" s="120"/>
      <c r="AB781" s="120"/>
      <c r="AC781" s="120"/>
    </row>
    <row r="782" spans="1:29" ht="21" customHeight="1">
      <c r="A782" s="120"/>
      <c r="B782" s="120"/>
      <c r="C782" s="120"/>
      <c r="D782" s="120"/>
      <c r="E782" s="120"/>
      <c r="F782" s="120"/>
      <c r="G782" s="120"/>
      <c r="H782" s="120"/>
      <c r="I782" s="120"/>
      <c r="J782" s="120"/>
      <c r="K782" s="120"/>
      <c r="L782" s="120"/>
      <c r="M782" s="120"/>
      <c r="N782" s="120"/>
      <c r="O782" s="120"/>
      <c r="P782" s="120"/>
      <c r="Q782" s="120"/>
      <c r="R782" s="120"/>
      <c r="S782" s="120"/>
      <c r="T782" s="120"/>
      <c r="U782" s="120"/>
      <c r="V782" s="120"/>
      <c r="W782" s="120"/>
      <c r="X782" s="120"/>
      <c r="Y782" s="120"/>
      <c r="Z782" s="120"/>
      <c r="AA782" s="120"/>
      <c r="AB782" s="120"/>
      <c r="AC782" s="120"/>
    </row>
    <row r="783" spans="1:29" ht="21" customHeight="1">
      <c r="A783" s="120"/>
      <c r="B783" s="120"/>
      <c r="C783" s="120"/>
      <c r="D783" s="120"/>
      <c r="E783" s="120"/>
      <c r="F783" s="120"/>
      <c r="G783" s="120"/>
      <c r="H783" s="120"/>
      <c r="I783" s="120"/>
      <c r="J783" s="120"/>
      <c r="K783" s="120"/>
      <c r="L783" s="120"/>
      <c r="M783" s="120"/>
      <c r="N783" s="120"/>
      <c r="O783" s="120"/>
      <c r="P783" s="120"/>
      <c r="Q783" s="120"/>
      <c r="R783" s="120"/>
      <c r="S783" s="120"/>
      <c r="T783" s="120"/>
      <c r="U783" s="120"/>
      <c r="V783" s="120"/>
      <c r="W783" s="120"/>
      <c r="X783" s="120"/>
      <c r="Y783" s="120"/>
      <c r="Z783" s="120"/>
      <c r="AA783" s="120"/>
      <c r="AB783" s="120"/>
      <c r="AC783" s="120"/>
    </row>
    <row r="784" spans="1:29" ht="21" customHeight="1">
      <c r="A784" s="120"/>
      <c r="B784" s="120"/>
      <c r="C784" s="120"/>
      <c r="D784" s="120"/>
      <c r="E784" s="120"/>
      <c r="F784" s="120"/>
      <c r="G784" s="120"/>
      <c r="H784" s="120"/>
      <c r="I784" s="120"/>
      <c r="J784" s="120"/>
      <c r="K784" s="120"/>
      <c r="L784" s="120"/>
      <c r="M784" s="120"/>
      <c r="N784" s="120"/>
      <c r="O784" s="120"/>
      <c r="P784" s="120"/>
      <c r="Q784" s="120"/>
      <c r="R784" s="120"/>
      <c r="S784" s="120"/>
      <c r="T784" s="120"/>
      <c r="U784" s="120"/>
      <c r="V784" s="120"/>
      <c r="W784" s="120"/>
      <c r="X784" s="120"/>
      <c r="Y784" s="120"/>
      <c r="Z784" s="120"/>
      <c r="AA784" s="120"/>
      <c r="AB784" s="120"/>
      <c r="AC784" s="120"/>
    </row>
    <row r="785" spans="1:29" ht="21" customHeight="1">
      <c r="A785" s="120"/>
      <c r="B785" s="120"/>
      <c r="C785" s="120"/>
      <c r="D785" s="120"/>
      <c r="E785" s="120"/>
      <c r="F785" s="120"/>
      <c r="G785" s="120"/>
      <c r="H785" s="120"/>
      <c r="I785" s="120"/>
      <c r="J785" s="120"/>
      <c r="K785" s="120"/>
      <c r="L785" s="120"/>
      <c r="M785" s="120"/>
      <c r="N785" s="120"/>
      <c r="O785" s="120"/>
      <c r="P785" s="120"/>
      <c r="Q785" s="120"/>
      <c r="R785" s="120"/>
      <c r="S785" s="120"/>
      <c r="T785" s="120"/>
      <c r="U785" s="120"/>
      <c r="V785" s="120"/>
      <c r="W785" s="120"/>
      <c r="X785" s="120"/>
      <c r="Y785" s="120"/>
      <c r="Z785" s="120"/>
      <c r="AA785" s="120"/>
      <c r="AB785" s="120"/>
      <c r="AC785" s="120"/>
    </row>
    <row r="786" spans="1:29" ht="21" customHeight="1">
      <c r="A786" s="120"/>
      <c r="B786" s="120"/>
      <c r="C786" s="120"/>
      <c r="D786" s="120"/>
      <c r="E786" s="120"/>
      <c r="F786" s="120"/>
      <c r="G786" s="120"/>
      <c r="H786" s="120"/>
      <c r="I786" s="120"/>
      <c r="J786" s="120"/>
      <c r="K786" s="120"/>
      <c r="L786" s="120"/>
      <c r="M786" s="120"/>
      <c r="N786" s="120"/>
      <c r="O786" s="120"/>
      <c r="P786" s="120"/>
      <c r="Q786" s="120"/>
      <c r="R786" s="120"/>
      <c r="S786" s="120"/>
      <c r="T786" s="120"/>
      <c r="U786" s="120"/>
      <c r="V786" s="120"/>
      <c r="W786" s="120"/>
      <c r="X786" s="120"/>
      <c r="Y786" s="120"/>
      <c r="Z786" s="120"/>
      <c r="AA786" s="120"/>
      <c r="AB786" s="120"/>
      <c r="AC786" s="120"/>
    </row>
    <row r="787" spans="1:29" ht="21" customHeight="1">
      <c r="A787" s="120"/>
      <c r="B787" s="120"/>
      <c r="C787" s="120"/>
      <c r="D787" s="120"/>
      <c r="E787" s="120"/>
      <c r="F787" s="120"/>
      <c r="G787" s="120"/>
      <c r="H787" s="120"/>
      <c r="I787" s="120"/>
      <c r="J787" s="120"/>
      <c r="K787" s="120"/>
      <c r="L787" s="120"/>
      <c r="M787" s="120"/>
      <c r="N787" s="120"/>
      <c r="O787" s="120"/>
      <c r="P787" s="120"/>
      <c r="Q787" s="120"/>
      <c r="R787" s="120"/>
      <c r="S787" s="120"/>
      <c r="T787" s="120"/>
      <c r="U787" s="120"/>
      <c r="V787" s="120"/>
      <c r="W787" s="120"/>
      <c r="X787" s="120"/>
      <c r="Y787" s="120"/>
      <c r="Z787" s="120"/>
      <c r="AA787" s="120"/>
      <c r="AB787" s="120"/>
      <c r="AC787" s="120"/>
    </row>
    <row r="788" spans="1:29" ht="21" customHeight="1">
      <c r="A788" s="120"/>
      <c r="B788" s="120"/>
      <c r="C788" s="120"/>
      <c r="D788" s="120"/>
      <c r="E788" s="120"/>
      <c r="F788" s="120"/>
      <c r="G788" s="120"/>
      <c r="H788" s="120"/>
      <c r="I788" s="120"/>
      <c r="J788" s="120"/>
      <c r="K788" s="120"/>
      <c r="L788" s="120"/>
      <c r="M788" s="120"/>
      <c r="N788" s="120"/>
      <c r="O788" s="120"/>
      <c r="P788" s="120"/>
      <c r="Q788" s="120"/>
      <c r="R788" s="120"/>
      <c r="S788" s="120"/>
      <c r="T788" s="120"/>
      <c r="U788" s="120"/>
      <c r="V788" s="120"/>
      <c r="W788" s="120"/>
      <c r="X788" s="120"/>
      <c r="Y788" s="120"/>
      <c r="Z788" s="120"/>
      <c r="AA788" s="120"/>
      <c r="AB788" s="120"/>
      <c r="AC788" s="120"/>
    </row>
    <row r="789" spans="1:29" ht="21" customHeight="1">
      <c r="A789" s="120"/>
      <c r="B789" s="120"/>
      <c r="C789" s="120"/>
      <c r="D789" s="120"/>
      <c r="E789" s="120"/>
      <c r="F789" s="120"/>
      <c r="G789" s="120"/>
      <c r="H789" s="120"/>
      <c r="I789" s="120"/>
      <c r="J789" s="120"/>
      <c r="K789" s="120"/>
      <c r="L789" s="120"/>
      <c r="M789" s="120"/>
      <c r="N789" s="120"/>
      <c r="O789" s="120"/>
      <c r="P789" s="120"/>
      <c r="Q789" s="120"/>
      <c r="R789" s="120"/>
      <c r="S789" s="120"/>
      <c r="T789" s="120"/>
      <c r="U789" s="120"/>
      <c r="V789" s="120"/>
      <c r="W789" s="120"/>
      <c r="X789" s="120"/>
      <c r="Y789" s="120"/>
      <c r="Z789" s="120"/>
      <c r="AA789" s="120"/>
      <c r="AB789" s="120"/>
      <c r="AC789" s="120"/>
    </row>
    <row r="790" spans="1:29" ht="21" customHeight="1">
      <c r="A790" s="120"/>
      <c r="B790" s="120"/>
      <c r="C790" s="120"/>
      <c r="D790" s="120"/>
      <c r="E790" s="120"/>
      <c r="F790" s="120"/>
      <c r="G790" s="120"/>
      <c r="H790" s="120"/>
      <c r="I790" s="120"/>
      <c r="J790" s="120"/>
      <c r="K790" s="120"/>
      <c r="L790" s="120"/>
      <c r="M790" s="120"/>
      <c r="N790" s="120"/>
      <c r="O790" s="120"/>
      <c r="P790" s="120"/>
      <c r="Q790" s="120"/>
      <c r="R790" s="120"/>
      <c r="S790" s="120"/>
      <c r="T790" s="120"/>
      <c r="U790" s="120"/>
      <c r="V790" s="120"/>
      <c r="W790" s="120"/>
      <c r="X790" s="120"/>
      <c r="Y790" s="120"/>
      <c r="Z790" s="120"/>
      <c r="AA790" s="120"/>
      <c r="AB790" s="120"/>
      <c r="AC790" s="120"/>
    </row>
    <row r="791" spans="1:29" ht="21" customHeight="1">
      <c r="A791" s="120"/>
      <c r="B791" s="120"/>
      <c r="C791" s="120"/>
      <c r="D791" s="120"/>
      <c r="E791" s="120"/>
      <c r="F791" s="120"/>
      <c r="G791" s="120"/>
      <c r="H791" s="120"/>
      <c r="I791" s="120"/>
      <c r="J791" s="120"/>
      <c r="K791" s="120"/>
      <c r="L791" s="120"/>
      <c r="M791" s="120"/>
      <c r="N791" s="120"/>
      <c r="O791" s="120"/>
      <c r="P791" s="120"/>
      <c r="Q791" s="120"/>
      <c r="R791" s="120"/>
      <c r="S791" s="120"/>
      <c r="T791" s="120"/>
      <c r="U791" s="120"/>
      <c r="V791" s="120"/>
      <c r="W791" s="120"/>
      <c r="X791" s="120"/>
      <c r="Y791" s="120"/>
      <c r="Z791" s="120"/>
      <c r="AA791" s="120"/>
      <c r="AB791" s="120"/>
      <c r="AC791" s="120"/>
    </row>
    <row r="792" spans="1:29" ht="21" customHeight="1">
      <c r="A792" s="120"/>
      <c r="B792" s="120"/>
      <c r="C792" s="120"/>
      <c r="D792" s="120"/>
      <c r="E792" s="120"/>
      <c r="F792" s="120"/>
      <c r="G792" s="120"/>
      <c r="H792" s="120"/>
      <c r="I792" s="120"/>
      <c r="J792" s="120"/>
      <c r="K792" s="120"/>
      <c r="L792" s="120"/>
      <c r="M792" s="120"/>
      <c r="N792" s="120"/>
      <c r="O792" s="120"/>
      <c r="P792" s="120"/>
      <c r="Q792" s="120"/>
      <c r="R792" s="120"/>
      <c r="S792" s="120"/>
      <c r="T792" s="120"/>
      <c r="U792" s="120"/>
      <c r="V792" s="120"/>
      <c r="W792" s="120"/>
      <c r="X792" s="120"/>
      <c r="Y792" s="120"/>
      <c r="Z792" s="120"/>
      <c r="AA792" s="120"/>
      <c r="AB792" s="120"/>
      <c r="AC792" s="120"/>
    </row>
    <row r="793" spans="1:29" ht="21" customHeight="1">
      <c r="A793" s="120"/>
      <c r="B793" s="120"/>
      <c r="C793" s="120"/>
      <c r="D793" s="120"/>
      <c r="E793" s="120"/>
      <c r="F793" s="120"/>
      <c r="G793" s="120"/>
      <c r="H793" s="120"/>
      <c r="I793" s="120"/>
      <c r="J793" s="120"/>
      <c r="K793" s="120"/>
      <c r="L793" s="120"/>
      <c r="M793" s="120"/>
      <c r="N793" s="120"/>
      <c r="O793" s="120"/>
      <c r="P793" s="120"/>
      <c r="Q793" s="120"/>
      <c r="R793" s="120"/>
      <c r="S793" s="120"/>
      <c r="T793" s="120"/>
      <c r="U793" s="120"/>
      <c r="V793" s="120"/>
      <c r="W793" s="120"/>
      <c r="X793" s="120"/>
      <c r="Y793" s="120"/>
      <c r="Z793" s="120"/>
      <c r="AA793" s="120"/>
      <c r="AB793" s="120"/>
      <c r="AC793" s="120"/>
    </row>
    <row r="794" spans="1:29" ht="21" customHeight="1">
      <c r="A794" s="120"/>
      <c r="B794" s="120"/>
      <c r="C794" s="120"/>
      <c r="D794" s="120"/>
      <c r="E794" s="120"/>
      <c r="F794" s="120"/>
      <c r="G794" s="120"/>
      <c r="H794" s="120"/>
      <c r="I794" s="120"/>
      <c r="J794" s="120"/>
      <c r="K794" s="120"/>
      <c r="L794" s="120"/>
      <c r="M794" s="120"/>
      <c r="N794" s="120"/>
      <c r="O794" s="120"/>
      <c r="P794" s="120"/>
      <c r="Q794" s="120"/>
      <c r="R794" s="120"/>
      <c r="S794" s="120"/>
      <c r="T794" s="120"/>
      <c r="U794" s="120"/>
      <c r="V794" s="120"/>
      <c r="W794" s="120"/>
      <c r="X794" s="120"/>
      <c r="Y794" s="120"/>
      <c r="Z794" s="120"/>
      <c r="AA794" s="120"/>
      <c r="AB794" s="120"/>
      <c r="AC794" s="120"/>
    </row>
    <row r="795" spans="1:29" ht="21" customHeight="1">
      <c r="A795" s="120"/>
      <c r="B795" s="120"/>
      <c r="C795" s="120"/>
      <c r="D795" s="120"/>
      <c r="E795" s="120"/>
      <c r="F795" s="120"/>
      <c r="G795" s="120"/>
      <c r="H795" s="120"/>
      <c r="I795" s="120"/>
      <c r="J795" s="120"/>
      <c r="K795" s="120"/>
      <c r="L795" s="120"/>
      <c r="M795" s="120"/>
      <c r="N795" s="120"/>
      <c r="O795" s="120"/>
      <c r="P795" s="120"/>
      <c r="Q795" s="120"/>
      <c r="R795" s="120"/>
      <c r="S795" s="120"/>
      <c r="T795" s="120"/>
      <c r="U795" s="120"/>
      <c r="V795" s="120"/>
      <c r="W795" s="120"/>
      <c r="X795" s="120"/>
      <c r="Y795" s="120"/>
      <c r="Z795" s="120"/>
      <c r="AA795" s="120"/>
      <c r="AB795" s="120"/>
      <c r="AC795" s="120"/>
    </row>
    <row r="796" spans="1:29" ht="21" customHeight="1">
      <c r="A796" s="120"/>
      <c r="B796" s="120"/>
      <c r="C796" s="120"/>
      <c r="D796" s="120"/>
      <c r="E796" s="120"/>
      <c r="F796" s="120"/>
      <c r="G796" s="120"/>
      <c r="H796" s="120"/>
      <c r="I796" s="120"/>
      <c r="J796" s="120"/>
      <c r="K796" s="120"/>
      <c r="L796" s="120"/>
      <c r="M796" s="120"/>
      <c r="N796" s="120"/>
      <c r="O796" s="120"/>
      <c r="P796" s="120"/>
      <c r="Q796" s="120"/>
      <c r="R796" s="120"/>
      <c r="S796" s="120"/>
      <c r="T796" s="120"/>
      <c r="U796" s="120"/>
      <c r="V796" s="120"/>
      <c r="W796" s="120"/>
      <c r="X796" s="120"/>
      <c r="Y796" s="120"/>
      <c r="Z796" s="120"/>
      <c r="AA796" s="120"/>
      <c r="AB796" s="120"/>
      <c r="AC796" s="120"/>
    </row>
    <row r="797" spans="1:29" ht="21" customHeight="1">
      <c r="A797" s="120"/>
      <c r="B797" s="120"/>
      <c r="C797" s="120"/>
      <c r="D797" s="120"/>
      <c r="E797" s="120"/>
      <c r="F797" s="120"/>
      <c r="G797" s="120"/>
      <c r="H797" s="120"/>
      <c r="I797" s="120"/>
      <c r="J797" s="120"/>
      <c r="K797" s="120"/>
      <c r="L797" s="120"/>
      <c r="M797" s="120"/>
      <c r="N797" s="120"/>
      <c r="O797" s="120"/>
      <c r="P797" s="120"/>
      <c r="Q797" s="120"/>
      <c r="R797" s="120"/>
      <c r="S797" s="120"/>
      <c r="T797" s="120"/>
      <c r="U797" s="120"/>
      <c r="V797" s="120"/>
      <c r="W797" s="120"/>
      <c r="X797" s="120"/>
      <c r="Y797" s="120"/>
      <c r="Z797" s="120"/>
      <c r="AA797" s="120"/>
      <c r="AB797" s="120"/>
      <c r="AC797" s="120"/>
    </row>
    <row r="798" spans="1:29" ht="21" customHeight="1">
      <c r="A798" s="120"/>
      <c r="B798" s="120"/>
      <c r="C798" s="120"/>
      <c r="D798" s="120"/>
      <c r="E798" s="120"/>
      <c r="F798" s="120"/>
      <c r="G798" s="120"/>
      <c r="H798" s="120"/>
      <c r="I798" s="120"/>
      <c r="J798" s="120"/>
      <c r="K798" s="120"/>
      <c r="L798" s="120"/>
      <c r="M798" s="120"/>
      <c r="N798" s="120"/>
      <c r="O798" s="120"/>
      <c r="P798" s="120"/>
      <c r="Q798" s="120"/>
      <c r="R798" s="120"/>
      <c r="S798" s="120"/>
      <c r="T798" s="120"/>
      <c r="U798" s="120"/>
      <c r="V798" s="120"/>
      <c r="W798" s="120"/>
      <c r="X798" s="120"/>
      <c r="Y798" s="120"/>
      <c r="Z798" s="120"/>
      <c r="AA798" s="120"/>
      <c r="AB798" s="120"/>
      <c r="AC798" s="120"/>
    </row>
    <row r="799" spans="1:29" ht="21" customHeight="1">
      <c r="A799" s="120"/>
      <c r="B799" s="120"/>
      <c r="C799" s="120"/>
      <c r="D799" s="120"/>
      <c r="E799" s="120"/>
      <c r="F799" s="120"/>
      <c r="G799" s="120"/>
      <c r="H799" s="120"/>
      <c r="I799" s="120"/>
      <c r="J799" s="120"/>
      <c r="K799" s="120"/>
      <c r="L799" s="120"/>
      <c r="M799" s="120"/>
      <c r="N799" s="120"/>
      <c r="O799" s="120"/>
      <c r="P799" s="120"/>
      <c r="Q799" s="120"/>
      <c r="R799" s="120"/>
      <c r="S799" s="120"/>
      <c r="T799" s="120"/>
      <c r="U799" s="120"/>
      <c r="V799" s="120"/>
      <c r="W799" s="120"/>
      <c r="X799" s="120"/>
      <c r="Y799" s="120"/>
      <c r="Z799" s="120"/>
      <c r="AA799" s="120"/>
      <c r="AB799" s="120"/>
      <c r="AC799" s="120"/>
    </row>
    <row r="800" spans="1:29" ht="21" customHeight="1">
      <c r="A800" s="120"/>
      <c r="B800" s="120"/>
      <c r="C800" s="120"/>
      <c r="D800" s="120"/>
      <c r="E800" s="120"/>
      <c r="F800" s="120"/>
      <c r="G800" s="120"/>
      <c r="H800" s="120"/>
      <c r="I800" s="120"/>
      <c r="J800" s="120"/>
      <c r="K800" s="120"/>
      <c r="L800" s="120"/>
      <c r="M800" s="120"/>
      <c r="N800" s="120"/>
      <c r="O800" s="120"/>
      <c r="P800" s="120"/>
      <c r="Q800" s="120"/>
      <c r="R800" s="120"/>
      <c r="S800" s="120"/>
      <c r="T800" s="120"/>
      <c r="U800" s="120"/>
      <c r="V800" s="120"/>
      <c r="W800" s="120"/>
      <c r="X800" s="120"/>
      <c r="Y800" s="120"/>
      <c r="Z800" s="120"/>
      <c r="AA800" s="120"/>
      <c r="AB800" s="120"/>
      <c r="AC800" s="120"/>
    </row>
    <row r="801" spans="1:29" ht="21" customHeight="1">
      <c r="A801" s="120"/>
      <c r="B801" s="120"/>
      <c r="C801" s="120"/>
      <c r="D801" s="120"/>
      <c r="E801" s="120"/>
      <c r="F801" s="120"/>
      <c r="G801" s="120"/>
      <c r="H801" s="120"/>
      <c r="I801" s="120"/>
      <c r="J801" s="120"/>
      <c r="K801" s="120"/>
      <c r="L801" s="120"/>
      <c r="M801" s="120"/>
      <c r="N801" s="120"/>
      <c r="O801" s="120"/>
      <c r="P801" s="120"/>
      <c r="Q801" s="120"/>
      <c r="R801" s="120"/>
      <c r="S801" s="120"/>
      <c r="T801" s="120"/>
      <c r="U801" s="120"/>
      <c r="V801" s="120"/>
      <c r="W801" s="120"/>
      <c r="X801" s="120"/>
      <c r="Y801" s="120"/>
      <c r="Z801" s="120"/>
      <c r="AA801" s="120"/>
      <c r="AB801" s="120"/>
      <c r="AC801" s="120"/>
    </row>
    <row r="802" spans="1:29" ht="21" customHeight="1">
      <c r="A802" s="120"/>
      <c r="B802" s="120"/>
      <c r="C802" s="120"/>
      <c r="D802" s="120"/>
      <c r="E802" s="120"/>
      <c r="F802" s="120"/>
      <c r="G802" s="120"/>
      <c r="H802" s="120"/>
      <c r="I802" s="120"/>
      <c r="J802" s="120"/>
      <c r="K802" s="120"/>
      <c r="L802" s="120"/>
      <c r="M802" s="120"/>
      <c r="N802" s="120"/>
      <c r="O802" s="120"/>
      <c r="P802" s="120"/>
      <c r="Q802" s="120"/>
      <c r="R802" s="120"/>
      <c r="S802" s="120"/>
      <c r="T802" s="120"/>
      <c r="U802" s="120"/>
      <c r="V802" s="120"/>
      <c r="W802" s="120"/>
      <c r="X802" s="120"/>
      <c r="Y802" s="120"/>
      <c r="Z802" s="120"/>
      <c r="AA802" s="120"/>
      <c r="AB802" s="120"/>
      <c r="AC802" s="120"/>
    </row>
    <row r="803" spans="1:29" ht="21" customHeight="1">
      <c r="A803" s="120"/>
      <c r="B803" s="120"/>
      <c r="C803" s="120"/>
      <c r="D803" s="120"/>
      <c r="E803" s="120"/>
      <c r="F803" s="120"/>
      <c r="G803" s="120"/>
      <c r="H803" s="120"/>
      <c r="I803" s="120"/>
      <c r="J803" s="120"/>
      <c r="K803" s="120"/>
      <c r="L803" s="120"/>
      <c r="M803" s="120"/>
      <c r="N803" s="120"/>
      <c r="O803" s="120"/>
      <c r="P803" s="120"/>
      <c r="Q803" s="120"/>
      <c r="R803" s="120"/>
      <c r="S803" s="120"/>
      <c r="T803" s="120"/>
      <c r="U803" s="120"/>
      <c r="V803" s="120"/>
      <c r="W803" s="120"/>
      <c r="X803" s="120"/>
      <c r="Y803" s="120"/>
      <c r="Z803" s="120"/>
      <c r="AA803" s="120"/>
      <c r="AB803" s="120"/>
      <c r="AC803" s="120"/>
    </row>
    <row r="804" spans="1:29" ht="21" customHeight="1">
      <c r="A804" s="120"/>
      <c r="B804" s="120"/>
      <c r="C804" s="120"/>
      <c r="D804" s="120"/>
      <c r="E804" s="120"/>
      <c r="F804" s="120"/>
      <c r="G804" s="120"/>
      <c r="H804" s="120"/>
      <c r="I804" s="120"/>
      <c r="J804" s="120"/>
      <c r="K804" s="120"/>
      <c r="L804" s="120"/>
      <c r="M804" s="120"/>
      <c r="N804" s="120"/>
      <c r="O804" s="120"/>
      <c r="P804" s="120"/>
      <c r="Q804" s="120"/>
      <c r="R804" s="120"/>
      <c r="S804" s="120"/>
      <c r="T804" s="120"/>
      <c r="U804" s="120"/>
      <c r="V804" s="120"/>
      <c r="W804" s="120"/>
      <c r="X804" s="120"/>
      <c r="Y804" s="120"/>
      <c r="Z804" s="120"/>
      <c r="AA804" s="120"/>
      <c r="AB804" s="120"/>
      <c r="AC804" s="120"/>
    </row>
    <row r="805" spans="1:29" ht="21" customHeight="1">
      <c r="A805" s="120"/>
      <c r="B805" s="120"/>
      <c r="C805" s="120"/>
      <c r="D805" s="120"/>
      <c r="E805" s="120"/>
      <c r="F805" s="120"/>
      <c r="G805" s="120"/>
      <c r="H805" s="120"/>
      <c r="I805" s="120"/>
      <c r="J805" s="120"/>
      <c r="K805" s="120"/>
      <c r="L805" s="120"/>
      <c r="M805" s="120"/>
      <c r="N805" s="120"/>
      <c r="O805" s="120"/>
      <c r="P805" s="120"/>
      <c r="Q805" s="120"/>
      <c r="R805" s="120"/>
      <c r="S805" s="120"/>
      <c r="T805" s="120"/>
      <c r="U805" s="120"/>
      <c r="V805" s="120"/>
      <c r="W805" s="120"/>
      <c r="X805" s="120"/>
      <c r="Y805" s="120"/>
      <c r="Z805" s="120"/>
      <c r="AA805" s="120"/>
      <c r="AB805" s="120"/>
      <c r="AC805" s="120"/>
    </row>
    <row r="806" spans="1:29" ht="21" customHeight="1">
      <c r="A806" s="120"/>
      <c r="B806" s="120"/>
      <c r="C806" s="120"/>
      <c r="D806" s="120"/>
      <c r="E806" s="120"/>
      <c r="F806" s="120"/>
      <c r="G806" s="120"/>
      <c r="H806" s="120"/>
      <c r="I806" s="120"/>
      <c r="J806" s="120"/>
      <c r="K806" s="120"/>
      <c r="L806" s="120"/>
      <c r="M806" s="120"/>
      <c r="N806" s="120"/>
      <c r="O806" s="120"/>
      <c r="P806" s="120"/>
      <c r="Q806" s="120"/>
      <c r="R806" s="120"/>
      <c r="S806" s="120"/>
      <c r="T806" s="120"/>
      <c r="U806" s="120"/>
      <c r="V806" s="120"/>
      <c r="W806" s="120"/>
      <c r="X806" s="120"/>
      <c r="Y806" s="120"/>
      <c r="Z806" s="120"/>
      <c r="AA806" s="120"/>
      <c r="AB806" s="120"/>
      <c r="AC806" s="120"/>
    </row>
    <row r="807" spans="1:29" ht="21" customHeight="1">
      <c r="A807" s="120"/>
      <c r="B807" s="120"/>
      <c r="C807" s="120"/>
      <c r="D807" s="120"/>
      <c r="E807" s="120"/>
      <c r="F807" s="120"/>
      <c r="G807" s="120"/>
      <c r="H807" s="120"/>
      <c r="I807" s="120"/>
      <c r="J807" s="120"/>
      <c r="K807" s="120"/>
      <c r="L807" s="120"/>
      <c r="M807" s="120"/>
      <c r="N807" s="120"/>
      <c r="O807" s="120"/>
      <c r="P807" s="120"/>
      <c r="Q807" s="120"/>
      <c r="R807" s="120"/>
      <c r="S807" s="120"/>
      <c r="T807" s="120"/>
      <c r="U807" s="120"/>
      <c r="V807" s="120"/>
      <c r="W807" s="120"/>
      <c r="X807" s="120"/>
      <c r="Y807" s="120"/>
      <c r="Z807" s="120"/>
      <c r="AA807" s="120"/>
      <c r="AB807" s="120"/>
      <c r="AC807" s="120"/>
    </row>
    <row r="808" spans="1:29" ht="21" customHeight="1">
      <c r="A808" s="120"/>
      <c r="B808" s="120"/>
      <c r="C808" s="120"/>
      <c r="D808" s="120"/>
      <c r="E808" s="120"/>
      <c r="F808" s="120"/>
      <c r="G808" s="120"/>
      <c r="H808" s="120"/>
      <c r="I808" s="120"/>
      <c r="J808" s="120"/>
      <c r="K808" s="120"/>
      <c r="L808" s="120"/>
      <c r="M808" s="120"/>
      <c r="N808" s="120"/>
      <c r="O808" s="120"/>
      <c r="P808" s="120"/>
      <c r="Q808" s="120"/>
      <c r="R808" s="120"/>
      <c r="S808" s="120"/>
      <c r="T808" s="120"/>
      <c r="U808" s="120"/>
      <c r="V808" s="120"/>
      <c r="W808" s="120"/>
      <c r="X808" s="120"/>
      <c r="Y808" s="120"/>
      <c r="Z808" s="120"/>
      <c r="AA808" s="120"/>
      <c r="AB808" s="120"/>
      <c r="AC808" s="120"/>
    </row>
    <row r="809" spans="1:29" ht="21" customHeight="1">
      <c r="A809" s="120"/>
      <c r="B809" s="120"/>
      <c r="C809" s="120"/>
      <c r="D809" s="120"/>
      <c r="E809" s="120"/>
      <c r="F809" s="120"/>
      <c r="G809" s="120"/>
      <c r="H809" s="120"/>
      <c r="I809" s="120"/>
      <c r="J809" s="120"/>
      <c r="K809" s="120"/>
      <c r="L809" s="120"/>
      <c r="M809" s="120"/>
      <c r="N809" s="120"/>
      <c r="O809" s="120"/>
      <c r="P809" s="120"/>
      <c r="Q809" s="120"/>
      <c r="R809" s="120"/>
      <c r="S809" s="120"/>
      <c r="T809" s="120"/>
      <c r="U809" s="120"/>
      <c r="V809" s="120"/>
      <c r="W809" s="120"/>
      <c r="X809" s="120"/>
      <c r="Y809" s="120"/>
      <c r="Z809" s="120"/>
      <c r="AA809" s="120"/>
      <c r="AB809" s="120"/>
      <c r="AC809" s="120"/>
    </row>
    <row r="810" spans="1:29" ht="21" customHeight="1">
      <c r="A810" s="120"/>
      <c r="B810" s="120"/>
      <c r="C810" s="120"/>
      <c r="D810" s="120"/>
      <c r="E810" s="120"/>
      <c r="F810" s="120"/>
      <c r="G810" s="120"/>
      <c r="H810" s="120"/>
      <c r="I810" s="120"/>
      <c r="J810" s="120"/>
      <c r="K810" s="120"/>
      <c r="L810" s="120"/>
      <c r="M810" s="120"/>
      <c r="N810" s="120"/>
      <c r="O810" s="120"/>
      <c r="P810" s="120"/>
      <c r="Q810" s="120"/>
      <c r="R810" s="120"/>
      <c r="S810" s="120"/>
      <c r="T810" s="120"/>
      <c r="U810" s="120"/>
      <c r="V810" s="120"/>
      <c r="W810" s="120"/>
      <c r="X810" s="120"/>
      <c r="Y810" s="120"/>
      <c r="Z810" s="120"/>
      <c r="AA810" s="120"/>
      <c r="AB810" s="120"/>
      <c r="AC810" s="120"/>
    </row>
    <row r="811" spans="1:29" ht="21" customHeight="1">
      <c r="A811" s="120"/>
      <c r="B811" s="120"/>
      <c r="C811" s="120"/>
      <c r="D811" s="120"/>
      <c r="E811" s="120"/>
      <c r="F811" s="120"/>
      <c r="G811" s="120"/>
      <c r="H811" s="120"/>
      <c r="I811" s="120"/>
      <c r="J811" s="120"/>
      <c r="K811" s="120"/>
      <c r="L811" s="120"/>
      <c r="M811" s="120"/>
      <c r="N811" s="120"/>
      <c r="O811" s="120"/>
      <c r="P811" s="120"/>
      <c r="Q811" s="120"/>
      <c r="R811" s="120"/>
      <c r="S811" s="120"/>
      <c r="T811" s="120"/>
      <c r="U811" s="120"/>
      <c r="V811" s="120"/>
      <c r="W811" s="120"/>
      <c r="X811" s="120"/>
      <c r="Y811" s="120"/>
      <c r="Z811" s="120"/>
      <c r="AA811" s="120"/>
      <c r="AB811" s="120"/>
      <c r="AC811" s="120"/>
    </row>
    <row r="812" spans="1:29" ht="21" customHeight="1">
      <c r="A812" s="120"/>
      <c r="B812" s="120"/>
      <c r="C812" s="120"/>
      <c r="D812" s="120"/>
      <c r="E812" s="120"/>
      <c r="F812" s="120"/>
      <c r="G812" s="120"/>
      <c r="H812" s="120"/>
      <c r="I812" s="120"/>
      <c r="J812" s="120"/>
      <c r="K812" s="120"/>
      <c r="L812" s="120"/>
      <c r="M812" s="120"/>
      <c r="N812" s="120"/>
      <c r="O812" s="120"/>
      <c r="P812" s="120"/>
      <c r="Q812" s="120"/>
      <c r="R812" s="120"/>
      <c r="S812" s="120"/>
      <c r="T812" s="120"/>
      <c r="U812" s="120"/>
      <c r="V812" s="120"/>
      <c r="W812" s="120"/>
      <c r="X812" s="120"/>
      <c r="Y812" s="120"/>
      <c r="Z812" s="120"/>
      <c r="AA812" s="120"/>
      <c r="AB812" s="120"/>
      <c r="AC812" s="120"/>
    </row>
    <row r="813" spans="1:29" ht="21" customHeight="1">
      <c r="A813" s="120"/>
      <c r="B813" s="120"/>
      <c r="C813" s="120"/>
      <c r="D813" s="120"/>
      <c r="E813" s="120"/>
      <c r="F813" s="120"/>
      <c r="G813" s="120"/>
      <c r="H813" s="120"/>
      <c r="I813" s="120"/>
      <c r="J813" s="120"/>
      <c r="K813" s="120"/>
      <c r="L813" s="120"/>
      <c r="M813" s="120"/>
      <c r="N813" s="120"/>
      <c r="O813" s="120"/>
      <c r="P813" s="120"/>
      <c r="Q813" s="120"/>
      <c r="R813" s="120"/>
      <c r="S813" s="120"/>
      <c r="T813" s="120"/>
      <c r="U813" s="120"/>
      <c r="V813" s="120"/>
      <c r="W813" s="120"/>
      <c r="X813" s="120"/>
      <c r="Y813" s="120"/>
      <c r="Z813" s="120"/>
      <c r="AA813" s="120"/>
      <c r="AB813" s="120"/>
      <c r="AC813" s="120"/>
    </row>
    <row r="814" spans="1:29" ht="21" customHeight="1">
      <c r="A814" s="120"/>
      <c r="B814" s="120"/>
      <c r="C814" s="120"/>
      <c r="D814" s="120"/>
      <c r="E814" s="120"/>
      <c r="F814" s="120"/>
      <c r="G814" s="120"/>
      <c r="H814" s="120"/>
      <c r="I814" s="120"/>
      <c r="J814" s="120"/>
      <c r="K814" s="120"/>
      <c r="L814" s="120"/>
      <c r="M814" s="120"/>
      <c r="N814" s="120"/>
      <c r="O814" s="120"/>
      <c r="P814" s="120"/>
      <c r="Q814" s="120"/>
      <c r="R814" s="120"/>
      <c r="S814" s="120"/>
      <c r="T814" s="120"/>
      <c r="U814" s="120"/>
      <c r="V814" s="120"/>
      <c r="W814" s="120"/>
      <c r="X814" s="120"/>
      <c r="Y814" s="120"/>
      <c r="Z814" s="120"/>
      <c r="AA814" s="120"/>
      <c r="AB814" s="120"/>
      <c r="AC814" s="120"/>
    </row>
    <row r="815" spans="1:29" ht="21" customHeight="1">
      <c r="A815" s="120"/>
      <c r="B815" s="120"/>
      <c r="C815" s="120"/>
      <c r="D815" s="120"/>
      <c r="E815" s="120"/>
      <c r="F815" s="120"/>
      <c r="G815" s="120"/>
      <c r="H815" s="120"/>
      <c r="I815" s="120"/>
      <c r="J815" s="120"/>
      <c r="K815" s="120"/>
      <c r="L815" s="120"/>
      <c r="M815" s="120"/>
      <c r="N815" s="120"/>
      <c r="O815" s="120"/>
      <c r="P815" s="120"/>
      <c r="Q815" s="120"/>
      <c r="R815" s="120"/>
      <c r="S815" s="120"/>
      <c r="T815" s="120"/>
      <c r="U815" s="120"/>
      <c r="V815" s="120"/>
      <c r="W815" s="120"/>
      <c r="X815" s="120"/>
      <c r="Y815" s="120"/>
      <c r="Z815" s="120"/>
      <c r="AA815" s="120"/>
      <c r="AB815" s="120"/>
      <c r="AC815" s="120"/>
    </row>
    <row r="816" spans="1:29" ht="21" customHeight="1">
      <c r="A816" s="120"/>
      <c r="B816" s="120"/>
      <c r="C816" s="120"/>
      <c r="D816" s="120"/>
      <c r="E816" s="120"/>
      <c r="F816" s="120"/>
      <c r="G816" s="120"/>
      <c r="H816" s="120"/>
      <c r="I816" s="120"/>
      <c r="J816" s="120"/>
      <c r="K816" s="120"/>
      <c r="L816" s="120"/>
      <c r="M816" s="120"/>
      <c r="N816" s="120"/>
      <c r="O816" s="120"/>
      <c r="P816" s="120"/>
      <c r="Q816" s="120"/>
      <c r="R816" s="120"/>
      <c r="S816" s="120"/>
      <c r="T816" s="120"/>
      <c r="U816" s="120"/>
      <c r="V816" s="120"/>
      <c r="W816" s="120"/>
      <c r="X816" s="120"/>
      <c r="Y816" s="120"/>
      <c r="Z816" s="120"/>
      <c r="AA816" s="120"/>
      <c r="AB816" s="120"/>
      <c r="AC816" s="120"/>
    </row>
    <row r="817" spans="1:29" ht="21" customHeight="1">
      <c r="A817" s="120"/>
      <c r="B817" s="120"/>
      <c r="C817" s="120"/>
      <c r="D817" s="120"/>
      <c r="E817" s="120"/>
      <c r="F817" s="120"/>
      <c r="G817" s="120"/>
      <c r="H817" s="120"/>
      <c r="I817" s="120"/>
      <c r="J817" s="120"/>
      <c r="K817" s="120"/>
      <c r="L817" s="120"/>
      <c r="M817" s="120"/>
      <c r="N817" s="120"/>
      <c r="O817" s="120"/>
      <c r="P817" s="120"/>
      <c r="Q817" s="120"/>
      <c r="R817" s="120"/>
      <c r="S817" s="120"/>
      <c r="T817" s="120"/>
      <c r="U817" s="120"/>
      <c r="V817" s="120"/>
      <c r="W817" s="120"/>
      <c r="X817" s="120"/>
      <c r="Y817" s="120"/>
      <c r="Z817" s="120"/>
      <c r="AA817" s="120"/>
      <c r="AB817" s="120"/>
      <c r="AC817" s="120"/>
    </row>
    <row r="818" spans="1:29" ht="21" customHeight="1">
      <c r="A818" s="120"/>
      <c r="B818" s="120"/>
      <c r="C818" s="120"/>
      <c r="D818" s="120"/>
      <c r="E818" s="120"/>
      <c r="F818" s="120"/>
      <c r="G818" s="120"/>
      <c r="H818" s="120"/>
      <c r="I818" s="120"/>
      <c r="J818" s="120"/>
      <c r="K818" s="120"/>
      <c r="L818" s="120"/>
      <c r="M818" s="120"/>
      <c r="N818" s="120"/>
      <c r="O818" s="120"/>
      <c r="P818" s="120"/>
      <c r="Q818" s="120"/>
      <c r="R818" s="120"/>
      <c r="S818" s="120"/>
      <c r="T818" s="120"/>
      <c r="U818" s="120"/>
      <c r="V818" s="120"/>
      <c r="W818" s="120"/>
      <c r="X818" s="120"/>
      <c r="Y818" s="120"/>
      <c r="Z818" s="120"/>
      <c r="AA818" s="120"/>
      <c r="AB818" s="120"/>
      <c r="AC818" s="120"/>
    </row>
    <row r="819" spans="1:29" ht="21" customHeight="1">
      <c r="A819" s="120"/>
      <c r="B819" s="120"/>
      <c r="C819" s="120"/>
      <c r="D819" s="120"/>
      <c r="E819" s="120"/>
      <c r="F819" s="120"/>
      <c r="G819" s="120"/>
      <c r="H819" s="120"/>
      <c r="I819" s="120"/>
      <c r="J819" s="120"/>
      <c r="K819" s="120"/>
      <c r="L819" s="120"/>
      <c r="M819" s="120"/>
      <c r="N819" s="120"/>
      <c r="O819" s="120"/>
      <c r="P819" s="120"/>
      <c r="Q819" s="120"/>
      <c r="R819" s="120"/>
      <c r="S819" s="120"/>
      <c r="T819" s="120"/>
      <c r="U819" s="120"/>
      <c r="V819" s="120"/>
      <c r="W819" s="120"/>
      <c r="X819" s="120"/>
      <c r="Y819" s="120"/>
      <c r="Z819" s="120"/>
      <c r="AA819" s="120"/>
      <c r="AB819" s="120"/>
      <c r="AC819" s="120"/>
    </row>
    <row r="820" spans="1:29" ht="21" customHeight="1">
      <c r="A820" s="120"/>
      <c r="B820" s="120"/>
      <c r="C820" s="120"/>
      <c r="D820" s="120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0"/>
      <c r="P820" s="120"/>
      <c r="Q820" s="120"/>
      <c r="R820" s="120"/>
      <c r="S820" s="120"/>
      <c r="T820" s="120"/>
      <c r="U820" s="120"/>
      <c r="V820" s="120"/>
      <c r="W820" s="120"/>
      <c r="X820" s="120"/>
      <c r="Y820" s="120"/>
      <c r="Z820" s="120"/>
      <c r="AA820" s="120"/>
      <c r="AB820" s="120"/>
      <c r="AC820" s="120"/>
    </row>
    <row r="821" spans="1:29" ht="21" customHeight="1">
      <c r="A821" s="120"/>
      <c r="B821" s="120"/>
      <c r="C821" s="120"/>
      <c r="D821" s="120"/>
      <c r="E821" s="120"/>
      <c r="F821" s="120"/>
      <c r="G821" s="120"/>
      <c r="H821" s="120"/>
      <c r="I821" s="120"/>
      <c r="J821" s="120"/>
      <c r="K821" s="120"/>
      <c r="L821" s="120"/>
      <c r="M821" s="120"/>
      <c r="N821" s="120"/>
      <c r="O821" s="120"/>
      <c r="P821" s="120"/>
      <c r="Q821" s="120"/>
      <c r="R821" s="120"/>
      <c r="S821" s="120"/>
      <c r="T821" s="120"/>
      <c r="U821" s="120"/>
      <c r="V821" s="120"/>
      <c r="W821" s="120"/>
      <c r="X821" s="120"/>
      <c r="Y821" s="120"/>
      <c r="Z821" s="120"/>
      <c r="AA821" s="120"/>
      <c r="AB821" s="120"/>
      <c r="AC821" s="120"/>
    </row>
    <row r="822" spans="1:29" ht="21" customHeight="1">
      <c r="A822" s="120"/>
      <c r="B822" s="120"/>
      <c r="C822" s="120"/>
      <c r="D822" s="120"/>
      <c r="E822" s="120"/>
      <c r="F822" s="120"/>
      <c r="G822" s="120"/>
      <c r="H822" s="120"/>
      <c r="I822" s="120"/>
      <c r="J822" s="120"/>
      <c r="K822" s="120"/>
      <c r="L822" s="120"/>
      <c r="M822" s="120"/>
      <c r="N822" s="120"/>
      <c r="O822" s="120"/>
      <c r="P822" s="120"/>
      <c r="Q822" s="120"/>
      <c r="R822" s="120"/>
      <c r="S822" s="120"/>
      <c r="T822" s="120"/>
      <c r="U822" s="120"/>
      <c r="V822" s="120"/>
      <c r="W822" s="120"/>
      <c r="X822" s="120"/>
      <c r="Y822" s="120"/>
      <c r="Z822" s="120"/>
      <c r="AA822" s="120"/>
      <c r="AB822" s="120"/>
      <c r="AC822" s="120"/>
    </row>
    <row r="823" spans="1:29" ht="21" customHeight="1">
      <c r="A823" s="120"/>
      <c r="B823" s="120"/>
      <c r="C823" s="120"/>
      <c r="D823" s="120"/>
      <c r="E823" s="120"/>
      <c r="F823" s="120"/>
      <c r="G823" s="120"/>
      <c r="H823" s="120"/>
      <c r="I823" s="120"/>
      <c r="J823" s="120"/>
      <c r="K823" s="120"/>
      <c r="L823" s="120"/>
      <c r="M823" s="120"/>
      <c r="N823" s="120"/>
      <c r="O823" s="120"/>
      <c r="P823" s="120"/>
      <c r="Q823" s="120"/>
      <c r="R823" s="120"/>
      <c r="S823" s="120"/>
      <c r="T823" s="120"/>
      <c r="U823" s="120"/>
      <c r="V823" s="120"/>
      <c r="W823" s="120"/>
      <c r="X823" s="120"/>
      <c r="Y823" s="120"/>
      <c r="Z823" s="120"/>
      <c r="AA823" s="120"/>
      <c r="AB823" s="120"/>
      <c r="AC823" s="120"/>
    </row>
    <row r="824" spans="1:29" ht="21" customHeight="1">
      <c r="A824" s="120"/>
      <c r="B824" s="120"/>
      <c r="C824" s="120"/>
      <c r="D824" s="120"/>
      <c r="E824" s="120"/>
      <c r="F824" s="120"/>
      <c r="G824" s="120"/>
      <c r="H824" s="120"/>
      <c r="I824" s="120"/>
      <c r="J824" s="120"/>
      <c r="K824" s="120"/>
      <c r="L824" s="120"/>
      <c r="M824" s="120"/>
      <c r="N824" s="120"/>
      <c r="O824" s="120"/>
      <c r="P824" s="120"/>
      <c r="Q824" s="120"/>
      <c r="R824" s="120"/>
      <c r="S824" s="120"/>
      <c r="T824" s="120"/>
      <c r="U824" s="120"/>
      <c r="V824" s="120"/>
      <c r="W824" s="120"/>
      <c r="X824" s="120"/>
      <c r="Y824" s="120"/>
      <c r="Z824" s="120"/>
      <c r="AA824" s="120"/>
      <c r="AB824" s="120"/>
      <c r="AC824" s="120"/>
    </row>
    <row r="825" spans="1:29" ht="21" customHeight="1">
      <c r="A825" s="120"/>
      <c r="B825" s="120"/>
      <c r="C825" s="120"/>
      <c r="D825" s="120"/>
      <c r="E825" s="120"/>
      <c r="F825" s="120"/>
      <c r="G825" s="120"/>
      <c r="H825" s="120"/>
      <c r="I825" s="120"/>
      <c r="J825" s="120"/>
      <c r="K825" s="120"/>
      <c r="L825" s="120"/>
      <c r="M825" s="120"/>
      <c r="N825" s="120"/>
      <c r="O825" s="120"/>
      <c r="P825" s="120"/>
      <c r="Q825" s="120"/>
      <c r="R825" s="120"/>
      <c r="S825" s="120"/>
      <c r="T825" s="120"/>
      <c r="U825" s="120"/>
      <c r="V825" s="120"/>
      <c r="W825" s="120"/>
      <c r="X825" s="120"/>
      <c r="Y825" s="120"/>
      <c r="Z825" s="120"/>
      <c r="AA825" s="120"/>
      <c r="AB825" s="120"/>
      <c r="AC825" s="120"/>
    </row>
    <row r="826" spans="1:29" ht="21" customHeight="1">
      <c r="A826" s="120"/>
      <c r="B826" s="120"/>
      <c r="C826" s="120"/>
      <c r="D826" s="120"/>
      <c r="E826" s="120"/>
      <c r="F826" s="120"/>
      <c r="G826" s="120"/>
      <c r="H826" s="120"/>
      <c r="I826" s="120"/>
      <c r="J826" s="120"/>
      <c r="K826" s="120"/>
      <c r="L826" s="120"/>
      <c r="M826" s="120"/>
      <c r="N826" s="120"/>
      <c r="O826" s="120"/>
      <c r="P826" s="120"/>
      <c r="Q826" s="120"/>
      <c r="R826" s="120"/>
      <c r="S826" s="120"/>
      <c r="T826" s="120"/>
      <c r="U826" s="120"/>
      <c r="V826" s="120"/>
      <c r="W826" s="120"/>
      <c r="X826" s="120"/>
      <c r="Y826" s="120"/>
      <c r="Z826" s="120"/>
      <c r="AA826" s="120"/>
      <c r="AB826" s="120"/>
      <c r="AC826" s="120"/>
    </row>
    <row r="827" spans="1:29" ht="21" customHeight="1">
      <c r="A827" s="120"/>
      <c r="B827" s="120"/>
      <c r="C827" s="120"/>
      <c r="D827" s="120"/>
      <c r="E827" s="120"/>
      <c r="F827" s="120"/>
      <c r="G827" s="120"/>
      <c r="H827" s="120"/>
      <c r="I827" s="120"/>
      <c r="J827" s="120"/>
      <c r="K827" s="120"/>
      <c r="L827" s="120"/>
      <c r="M827" s="120"/>
      <c r="N827" s="120"/>
      <c r="O827" s="120"/>
      <c r="P827" s="120"/>
      <c r="Q827" s="120"/>
      <c r="R827" s="120"/>
      <c r="S827" s="120"/>
      <c r="T827" s="120"/>
      <c r="U827" s="120"/>
      <c r="V827" s="120"/>
      <c r="W827" s="120"/>
      <c r="X827" s="120"/>
      <c r="Y827" s="120"/>
      <c r="Z827" s="120"/>
      <c r="AA827" s="120"/>
      <c r="AB827" s="120"/>
      <c r="AC827" s="120"/>
    </row>
    <row r="828" spans="1:29" ht="21" customHeight="1">
      <c r="A828" s="120"/>
      <c r="B828" s="120"/>
      <c r="C828" s="120"/>
      <c r="D828" s="120"/>
      <c r="E828" s="120"/>
      <c r="F828" s="120"/>
      <c r="G828" s="120"/>
      <c r="H828" s="120"/>
      <c r="I828" s="120"/>
      <c r="J828" s="120"/>
      <c r="K828" s="120"/>
      <c r="L828" s="120"/>
      <c r="M828" s="120"/>
      <c r="N828" s="120"/>
      <c r="O828" s="120"/>
      <c r="P828" s="120"/>
      <c r="Q828" s="120"/>
      <c r="R828" s="120"/>
      <c r="S828" s="120"/>
      <c r="T828" s="120"/>
      <c r="U828" s="120"/>
      <c r="V828" s="120"/>
      <c r="W828" s="120"/>
      <c r="X828" s="120"/>
      <c r="Y828" s="120"/>
      <c r="Z828" s="120"/>
      <c r="AA828" s="120"/>
      <c r="AB828" s="120"/>
      <c r="AC828" s="120"/>
    </row>
    <row r="829" spans="1:29" ht="21" customHeight="1">
      <c r="A829" s="120"/>
      <c r="B829" s="120"/>
      <c r="C829" s="120"/>
      <c r="D829" s="120"/>
      <c r="E829" s="120"/>
      <c r="F829" s="120"/>
      <c r="G829" s="120"/>
      <c r="H829" s="120"/>
      <c r="I829" s="120"/>
      <c r="J829" s="120"/>
      <c r="K829" s="120"/>
      <c r="L829" s="120"/>
      <c r="M829" s="120"/>
      <c r="N829" s="120"/>
      <c r="O829" s="120"/>
      <c r="P829" s="120"/>
      <c r="Q829" s="120"/>
      <c r="R829" s="120"/>
      <c r="S829" s="120"/>
      <c r="T829" s="120"/>
      <c r="U829" s="120"/>
      <c r="V829" s="120"/>
      <c r="W829" s="120"/>
      <c r="X829" s="120"/>
      <c r="Y829" s="120"/>
      <c r="Z829" s="120"/>
      <c r="AA829" s="120"/>
      <c r="AB829" s="120"/>
      <c r="AC829" s="120"/>
    </row>
    <row r="830" spans="1:29" ht="21" customHeight="1">
      <c r="A830" s="120"/>
      <c r="B830" s="120"/>
      <c r="C830" s="120"/>
      <c r="D830" s="120"/>
      <c r="E830" s="120"/>
      <c r="F830" s="120"/>
      <c r="G830" s="120"/>
      <c r="H830" s="120"/>
      <c r="I830" s="120"/>
      <c r="J830" s="120"/>
      <c r="K830" s="120"/>
      <c r="L830" s="120"/>
      <c r="M830" s="120"/>
      <c r="N830" s="120"/>
      <c r="O830" s="120"/>
      <c r="P830" s="120"/>
      <c r="Q830" s="120"/>
      <c r="R830" s="120"/>
      <c r="S830" s="120"/>
      <c r="T830" s="120"/>
      <c r="U830" s="120"/>
      <c r="V830" s="120"/>
      <c r="W830" s="120"/>
      <c r="X830" s="120"/>
      <c r="Y830" s="120"/>
      <c r="Z830" s="120"/>
      <c r="AA830" s="120"/>
      <c r="AB830" s="120"/>
      <c r="AC830" s="120"/>
    </row>
    <row r="831" spans="1:29" ht="21" customHeight="1">
      <c r="A831" s="120"/>
      <c r="B831" s="120"/>
      <c r="C831" s="120"/>
      <c r="D831" s="120"/>
      <c r="E831" s="120"/>
      <c r="F831" s="120"/>
      <c r="G831" s="120"/>
      <c r="H831" s="120"/>
      <c r="I831" s="120"/>
      <c r="J831" s="120"/>
      <c r="K831" s="120"/>
      <c r="L831" s="120"/>
      <c r="M831" s="120"/>
      <c r="N831" s="120"/>
      <c r="O831" s="120"/>
      <c r="P831" s="120"/>
      <c r="Q831" s="120"/>
      <c r="R831" s="120"/>
      <c r="S831" s="120"/>
      <c r="T831" s="120"/>
      <c r="U831" s="120"/>
      <c r="V831" s="120"/>
      <c r="W831" s="120"/>
      <c r="X831" s="120"/>
      <c r="Y831" s="120"/>
      <c r="Z831" s="120"/>
      <c r="AA831" s="120"/>
      <c r="AB831" s="120"/>
      <c r="AC831" s="120"/>
    </row>
    <row r="832" spans="1:29" ht="21" customHeight="1">
      <c r="A832" s="120"/>
      <c r="B832" s="120"/>
      <c r="C832" s="120"/>
      <c r="D832" s="120"/>
      <c r="E832" s="120"/>
      <c r="F832" s="120"/>
      <c r="G832" s="120"/>
      <c r="H832" s="120"/>
      <c r="I832" s="120"/>
      <c r="J832" s="120"/>
      <c r="K832" s="120"/>
      <c r="L832" s="120"/>
      <c r="M832" s="120"/>
      <c r="N832" s="120"/>
      <c r="O832" s="120"/>
      <c r="P832" s="120"/>
      <c r="Q832" s="120"/>
      <c r="R832" s="120"/>
      <c r="S832" s="120"/>
      <c r="T832" s="120"/>
      <c r="U832" s="120"/>
      <c r="V832" s="120"/>
      <c r="W832" s="120"/>
      <c r="X832" s="120"/>
      <c r="Y832" s="120"/>
      <c r="Z832" s="120"/>
      <c r="AA832" s="120"/>
      <c r="AB832" s="120"/>
      <c r="AC832" s="120"/>
    </row>
    <row r="833" spans="1:29" ht="21" customHeight="1">
      <c r="A833" s="120"/>
      <c r="B833" s="120"/>
      <c r="C833" s="120"/>
      <c r="D833" s="120"/>
      <c r="E833" s="120"/>
      <c r="F833" s="120"/>
      <c r="G833" s="120"/>
      <c r="H833" s="120"/>
      <c r="I833" s="120"/>
      <c r="J833" s="120"/>
      <c r="K833" s="120"/>
      <c r="L833" s="120"/>
      <c r="M833" s="120"/>
      <c r="N833" s="120"/>
      <c r="O833" s="120"/>
      <c r="P833" s="120"/>
      <c r="Q833" s="120"/>
      <c r="R833" s="120"/>
      <c r="S833" s="120"/>
      <c r="T833" s="120"/>
      <c r="U833" s="120"/>
      <c r="V833" s="120"/>
      <c r="W833" s="120"/>
      <c r="X833" s="120"/>
      <c r="Y833" s="120"/>
      <c r="Z833" s="120"/>
      <c r="AA833" s="120"/>
      <c r="AB833" s="120"/>
      <c r="AC833" s="120"/>
    </row>
    <row r="834" spans="1:29" ht="21" customHeight="1">
      <c r="A834" s="120"/>
      <c r="B834" s="120"/>
      <c r="C834" s="120"/>
      <c r="D834" s="120"/>
      <c r="E834" s="120"/>
      <c r="F834" s="120"/>
      <c r="G834" s="120"/>
      <c r="H834" s="120"/>
      <c r="I834" s="120"/>
      <c r="J834" s="120"/>
      <c r="K834" s="120"/>
      <c r="L834" s="120"/>
      <c r="M834" s="120"/>
      <c r="N834" s="120"/>
      <c r="O834" s="120"/>
      <c r="P834" s="120"/>
      <c r="Q834" s="120"/>
      <c r="R834" s="120"/>
      <c r="S834" s="120"/>
      <c r="T834" s="120"/>
      <c r="U834" s="120"/>
      <c r="V834" s="120"/>
      <c r="W834" s="120"/>
      <c r="X834" s="120"/>
      <c r="Y834" s="120"/>
      <c r="Z834" s="120"/>
      <c r="AA834" s="120"/>
      <c r="AB834" s="120"/>
      <c r="AC834" s="120"/>
    </row>
    <row r="835" spans="1:29" ht="21" customHeight="1">
      <c r="A835" s="120"/>
      <c r="B835" s="120"/>
      <c r="C835" s="120"/>
      <c r="D835" s="120"/>
      <c r="E835" s="120"/>
      <c r="F835" s="120"/>
      <c r="G835" s="120"/>
      <c r="H835" s="120"/>
      <c r="I835" s="120"/>
      <c r="J835" s="120"/>
      <c r="K835" s="120"/>
      <c r="L835" s="120"/>
      <c r="M835" s="120"/>
      <c r="N835" s="120"/>
      <c r="O835" s="120"/>
      <c r="P835" s="120"/>
      <c r="Q835" s="120"/>
      <c r="R835" s="120"/>
      <c r="S835" s="120"/>
      <c r="T835" s="120"/>
      <c r="U835" s="120"/>
      <c r="V835" s="120"/>
      <c r="W835" s="120"/>
      <c r="X835" s="120"/>
      <c r="Y835" s="120"/>
      <c r="Z835" s="120"/>
      <c r="AA835" s="120"/>
      <c r="AB835" s="120"/>
      <c r="AC835" s="120"/>
    </row>
    <row r="836" spans="1:29" ht="21" customHeight="1">
      <c r="A836" s="120"/>
      <c r="B836" s="120"/>
      <c r="C836" s="120"/>
      <c r="D836" s="120"/>
      <c r="E836" s="120"/>
      <c r="F836" s="120"/>
      <c r="G836" s="120"/>
      <c r="H836" s="120"/>
      <c r="I836" s="120"/>
      <c r="J836" s="120"/>
      <c r="K836" s="120"/>
      <c r="L836" s="120"/>
      <c r="M836" s="120"/>
      <c r="N836" s="120"/>
      <c r="O836" s="120"/>
      <c r="P836" s="120"/>
      <c r="Q836" s="120"/>
      <c r="R836" s="120"/>
      <c r="S836" s="120"/>
      <c r="T836" s="120"/>
      <c r="U836" s="120"/>
      <c r="V836" s="120"/>
      <c r="W836" s="120"/>
      <c r="X836" s="120"/>
      <c r="Y836" s="120"/>
      <c r="Z836" s="120"/>
      <c r="AA836" s="120"/>
      <c r="AB836" s="120"/>
      <c r="AC836" s="120"/>
    </row>
    <row r="837" spans="1:29" ht="21" customHeight="1">
      <c r="A837" s="120"/>
      <c r="B837" s="120"/>
      <c r="C837" s="120"/>
      <c r="D837" s="120"/>
      <c r="E837" s="120"/>
      <c r="F837" s="120"/>
      <c r="G837" s="120"/>
      <c r="H837" s="120"/>
      <c r="I837" s="120"/>
      <c r="J837" s="120"/>
      <c r="K837" s="120"/>
      <c r="L837" s="120"/>
      <c r="M837" s="120"/>
      <c r="N837" s="120"/>
      <c r="O837" s="120"/>
      <c r="P837" s="120"/>
      <c r="Q837" s="120"/>
      <c r="R837" s="120"/>
      <c r="S837" s="120"/>
      <c r="T837" s="120"/>
      <c r="U837" s="120"/>
      <c r="V837" s="120"/>
      <c r="W837" s="120"/>
      <c r="X837" s="120"/>
      <c r="Y837" s="120"/>
      <c r="Z837" s="120"/>
      <c r="AA837" s="120"/>
      <c r="AB837" s="120"/>
      <c r="AC837" s="120"/>
    </row>
    <row r="838" spans="1:29" ht="21" customHeight="1">
      <c r="A838" s="120"/>
      <c r="B838" s="120"/>
      <c r="C838" s="120"/>
      <c r="D838" s="120"/>
      <c r="E838" s="120"/>
      <c r="F838" s="120"/>
      <c r="G838" s="120"/>
      <c r="H838" s="120"/>
      <c r="I838" s="120"/>
      <c r="J838" s="120"/>
      <c r="K838" s="120"/>
      <c r="L838" s="120"/>
      <c r="M838" s="120"/>
      <c r="N838" s="120"/>
      <c r="O838" s="120"/>
      <c r="P838" s="120"/>
      <c r="Q838" s="120"/>
      <c r="R838" s="120"/>
      <c r="S838" s="120"/>
      <c r="T838" s="120"/>
      <c r="U838" s="120"/>
      <c r="V838" s="120"/>
      <c r="W838" s="120"/>
      <c r="X838" s="120"/>
      <c r="Y838" s="120"/>
      <c r="Z838" s="120"/>
      <c r="AA838" s="120"/>
      <c r="AB838" s="120"/>
      <c r="AC838" s="120"/>
    </row>
    <row r="839" spans="1:29" ht="21" customHeight="1">
      <c r="A839" s="120"/>
      <c r="B839" s="120"/>
      <c r="C839" s="120"/>
      <c r="D839" s="120"/>
      <c r="E839" s="120"/>
      <c r="F839" s="120"/>
      <c r="G839" s="120"/>
      <c r="H839" s="120"/>
      <c r="I839" s="120"/>
      <c r="J839" s="120"/>
      <c r="K839" s="120"/>
      <c r="L839" s="120"/>
      <c r="M839" s="120"/>
      <c r="N839" s="120"/>
      <c r="O839" s="120"/>
      <c r="P839" s="120"/>
      <c r="Q839" s="120"/>
      <c r="R839" s="120"/>
      <c r="S839" s="120"/>
      <c r="T839" s="120"/>
      <c r="U839" s="120"/>
      <c r="V839" s="120"/>
      <c r="W839" s="120"/>
      <c r="X839" s="120"/>
      <c r="Y839" s="120"/>
      <c r="Z839" s="120"/>
      <c r="AA839" s="120"/>
      <c r="AB839" s="120"/>
      <c r="AC839" s="120"/>
    </row>
    <row r="840" spans="1:29" ht="21" customHeight="1">
      <c r="A840" s="120"/>
      <c r="B840" s="120"/>
      <c r="C840" s="120"/>
      <c r="D840" s="120"/>
      <c r="E840" s="120"/>
      <c r="F840" s="120"/>
      <c r="G840" s="120"/>
      <c r="H840" s="120"/>
      <c r="I840" s="120"/>
      <c r="J840" s="120"/>
      <c r="K840" s="120"/>
      <c r="L840" s="120"/>
      <c r="M840" s="120"/>
      <c r="N840" s="120"/>
      <c r="O840" s="120"/>
      <c r="P840" s="120"/>
      <c r="Q840" s="120"/>
      <c r="R840" s="120"/>
      <c r="S840" s="120"/>
      <c r="T840" s="120"/>
      <c r="U840" s="120"/>
      <c r="V840" s="120"/>
      <c r="W840" s="120"/>
      <c r="X840" s="120"/>
      <c r="Y840" s="120"/>
      <c r="Z840" s="120"/>
      <c r="AA840" s="120"/>
      <c r="AB840" s="120"/>
      <c r="AC840" s="120"/>
    </row>
    <row r="841" spans="1:29" ht="21" customHeight="1">
      <c r="A841" s="120"/>
      <c r="B841" s="120"/>
      <c r="C841" s="120"/>
      <c r="D841" s="120"/>
      <c r="E841" s="120"/>
      <c r="F841" s="120"/>
      <c r="G841" s="120"/>
      <c r="H841" s="120"/>
      <c r="I841" s="120"/>
      <c r="J841" s="120"/>
      <c r="K841" s="120"/>
      <c r="L841" s="120"/>
      <c r="M841" s="120"/>
      <c r="N841" s="120"/>
      <c r="O841" s="120"/>
      <c r="P841" s="120"/>
      <c r="Q841" s="120"/>
      <c r="R841" s="120"/>
      <c r="S841" s="120"/>
      <c r="T841" s="120"/>
      <c r="U841" s="120"/>
      <c r="V841" s="120"/>
      <c r="W841" s="120"/>
      <c r="X841" s="120"/>
      <c r="Y841" s="120"/>
      <c r="Z841" s="120"/>
      <c r="AA841" s="120"/>
      <c r="AB841" s="120"/>
      <c r="AC841" s="120"/>
    </row>
    <row r="842" spans="1:29" ht="21" customHeight="1">
      <c r="A842" s="120"/>
      <c r="B842" s="120"/>
      <c r="C842" s="120"/>
      <c r="D842" s="120"/>
      <c r="E842" s="120"/>
      <c r="F842" s="120"/>
      <c r="G842" s="120"/>
      <c r="H842" s="120"/>
      <c r="I842" s="120"/>
      <c r="J842" s="120"/>
      <c r="K842" s="120"/>
      <c r="L842" s="120"/>
      <c r="M842" s="120"/>
      <c r="N842" s="120"/>
      <c r="O842" s="120"/>
      <c r="P842" s="120"/>
      <c r="Q842" s="120"/>
      <c r="R842" s="120"/>
      <c r="S842" s="120"/>
      <c r="T842" s="120"/>
      <c r="U842" s="120"/>
      <c r="V842" s="120"/>
      <c r="W842" s="120"/>
      <c r="X842" s="120"/>
      <c r="Y842" s="120"/>
      <c r="Z842" s="120"/>
      <c r="AA842" s="120"/>
      <c r="AB842" s="120"/>
      <c r="AC842" s="120"/>
    </row>
    <row r="843" spans="1:29" ht="21" customHeight="1">
      <c r="A843" s="120"/>
      <c r="B843" s="120"/>
      <c r="C843" s="120"/>
      <c r="D843" s="120"/>
      <c r="E843" s="120"/>
      <c r="F843" s="120"/>
      <c r="G843" s="120"/>
      <c r="H843" s="120"/>
      <c r="I843" s="120"/>
      <c r="J843" s="120"/>
      <c r="K843" s="120"/>
      <c r="L843" s="120"/>
      <c r="M843" s="120"/>
      <c r="N843" s="120"/>
      <c r="O843" s="120"/>
      <c r="P843" s="120"/>
      <c r="Q843" s="120"/>
      <c r="R843" s="120"/>
      <c r="S843" s="120"/>
      <c r="T843" s="120"/>
      <c r="U843" s="120"/>
      <c r="V843" s="120"/>
      <c r="W843" s="120"/>
      <c r="X843" s="120"/>
      <c r="Y843" s="120"/>
      <c r="Z843" s="120"/>
      <c r="AA843" s="120"/>
      <c r="AB843" s="120"/>
      <c r="AC843" s="120"/>
    </row>
    <row r="844" spans="1:29" ht="21" customHeight="1">
      <c r="A844" s="120"/>
      <c r="B844" s="120"/>
      <c r="C844" s="120"/>
      <c r="D844" s="120"/>
      <c r="E844" s="120"/>
      <c r="F844" s="120"/>
      <c r="G844" s="120"/>
      <c r="H844" s="120"/>
      <c r="I844" s="120"/>
      <c r="J844" s="120"/>
      <c r="K844" s="120"/>
      <c r="L844" s="120"/>
      <c r="M844" s="120"/>
      <c r="N844" s="120"/>
      <c r="O844" s="120"/>
      <c r="P844" s="120"/>
      <c r="Q844" s="120"/>
      <c r="R844" s="120"/>
      <c r="S844" s="120"/>
      <c r="T844" s="120"/>
      <c r="U844" s="120"/>
      <c r="V844" s="120"/>
      <c r="W844" s="120"/>
      <c r="X844" s="120"/>
      <c r="Y844" s="120"/>
      <c r="Z844" s="120"/>
      <c r="AA844" s="120"/>
      <c r="AB844" s="120"/>
      <c r="AC844" s="120"/>
    </row>
    <row r="845" spans="1:29" ht="21" customHeight="1">
      <c r="A845" s="120"/>
      <c r="B845" s="120"/>
      <c r="C845" s="120"/>
      <c r="D845" s="120"/>
      <c r="E845" s="120"/>
      <c r="F845" s="120"/>
      <c r="G845" s="120"/>
      <c r="H845" s="120"/>
      <c r="I845" s="120"/>
      <c r="J845" s="120"/>
      <c r="K845" s="120"/>
      <c r="L845" s="120"/>
      <c r="M845" s="120"/>
      <c r="N845" s="120"/>
      <c r="O845" s="120"/>
      <c r="P845" s="120"/>
      <c r="Q845" s="120"/>
      <c r="R845" s="120"/>
      <c r="S845" s="120"/>
      <c r="T845" s="120"/>
      <c r="U845" s="120"/>
      <c r="V845" s="120"/>
      <c r="W845" s="120"/>
      <c r="X845" s="120"/>
      <c r="Y845" s="120"/>
      <c r="Z845" s="120"/>
      <c r="AA845" s="120"/>
      <c r="AB845" s="120"/>
      <c r="AC845" s="120"/>
    </row>
    <row r="846" spans="1:29" ht="21" customHeight="1">
      <c r="A846" s="120"/>
      <c r="B846" s="120"/>
      <c r="C846" s="120"/>
      <c r="D846" s="120"/>
      <c r="E846" s="120"/>
      <c r="F846" s="120"/>
      <c r="G846" s="120"/>
      <c r="H846" s="120"/>
      <c r="I846" s="120"/>
      <c r="J846" s="120"/>
      <c r="K846" s="120"/>
      <c r="L846" s="120"/>
      <c r="M846" s="120"/>
      <c r="N846" s="120"/>
      <c r="O846" s="120"/>
      <c r="P846" s="120"/>
      <c r="Q846" s="120"/>
      <c r="R846" s="120"/>
      <c r="S846" s="120"/>
      <c r="T846" s="120"/>
      <c r="U846" s="120"/>
      <c r="V846" s="120"/>
      <c r="W846" s="120"/>
      <c r="X846" s="120"/>
      <c r="Y846" s="120"/>
      <c r="Z846" s="120"/>
      <c r="AA846" s="120"/>
      <c r="AB846" s="120"/>
      <c r="AC846" s="120"/>
    </row>
    <row r="847" spans="1:29" ht="21" customHeight="1">
      <c r="A847" s="120"/>
      <c r="B847" s="120"/>
      <c r="C847" s="120"/>
      <c r="D847" s="120"/>
      <c r="E847" s="120"/>
      <c r="F847" s="120"/>
      <c r="G847" s="120"/>
      <c r="H847" s="120"/>
      <c r="I847" s="120"/>
      <c r="J847" s="120"/>
      <c r="K847" s="120"/>
      <c r="L847" s="120"/>
      <c r="M847" s="120"/>
      <c r="N847" s="120"/>
      <c r="O847" s="120"/>
      <c r="P847" s="120"/>
      <c r="Q847" s="120"/>
      <c r="R847" s="120"/>
      <c r="S847" s="120"/>
      <c r="T847" s="120"/>
      <c r="U847" s="120"/>
      <c r="V847" s="120"/>
      <c r="W847" s="120"/>
      <c r="X847" s="120"/>
      <c r="Y847" s="120"/>
      <c r="Z847" s="120"/>
      <c r="AA847" s="120"/>
      <c r="AB847" s="120"/>
      <c r="AC847" s="120"/>
    </row>
    <row r="848" spans="1:29" ht="21" customHeight="1">
      <c r="A848" s="120"/>
      <c r="B848" s="120"/>
      <c r="C848" s="120"/>
      <c r="D848" s="120"/>
      <c r="E848" s="120"/>
      <c r="F848" s="120"/>
      <c r="G848" s="120"/>
      <c r="H848" s="120"/>
      <c r="I848" s="120"/>
      <c r="J848" s="120"/>
      <c r="K848" s="120"/>
      <c r="L848" s="120"/>
      <c r="M848" s="120"/>
      <c r="N848" s="120"/>
      <c r="O848" s="120"/>
      <c r="P848" s="120"/>
      <c r="Q848" s="120"/>
      <c r="R848" s="120"/>
      <c r="S848" s="120"/>
      <c r="T848" s="120"/>
      <c r="U848" s="120"/>
      <c r="V848" s="120"/>
      <c r="W848" s="120"/>
      <c r="X848" s="120"/>
      <c r="Y848" s="120"/>
      <c r="Z848" s="120"/>
      <c r="AA848" s="120"/>
      <c r="AB848" s="120"/>
      <c r="AC848" s="120"/>
    </row>
    <row r="849" spans="1:29" ht="21" customHeight="1">
      <c r="A849" s="120"/>
      <c r="B849" s="120"/>
      <c r="C849" s="120"/>
      <c r="D849" s="120"/>
      <c r="E849" s="120"/>
      <c r="F849" s="120"/>
      <c r="G849" s="120"/>
      <c r="H849" s="120"/>
      <c r="I849" s="120"/>
      <c r="J849" s="120"/>
      <c r="K849" s="120"/>
      <c r="L849" s="120"/>
      <c r="M849" s="120"/>
      <c r="N849" s="120"/>
      <c r="O849" s="120"/>
      <c r="P849" s="120"/>
      <c r="Q849" s="120"/>
      <c r="R849" s="120"/>
      <c r="S849" s="120"/>
      <c r="T849" s="120"/>
      <c r="U849" s="120"/>
      <c r="V849" s="120"/>
      <c r="W849" s="120"/>
      <c r="X849" s="120"/>
      <c r="Y849" s="120"/>
      <c r="Z849" s="120"/>
      <c r="AA849" s="120"/>
      <c r="AB849" s="120"/>
      <c r="AC849" s="120"/>
    </row>
    <row r="850" spans="1:29" ht="21" customHeight="1">
      <c r="A850" s="120"/>
      <c r="B850" s="120"/>
      <c r="C850" s="120"/>
      <c r="D850" s="120"/>
      <c r="E850" s="120"/>
      <c r="F850" s="120"/>
      <c r="G850" s="120"/>
      <c r="H850" s="120"/>
      <c r="I850" s="120"/>
      <c r="J850" s="120"/>
      <c r="K850" s="120"/>
      <c r="L850" s="120"/>
      <c r="M850" s="120"/>
      <c r="N850" s="120"/>
      <c r="O850" s="120"/>
      <c r="P850" s="120"/>
      <c r="Q850" s="120"/>
      <c r="R850" s="120"/>
      <c r="S850" s="120"/>
      <c r="T850" s="120"/>
      <c r="U850" s="120"/>
      <c r="V850" s="120"/>
      <c r="W850" s="120"/>
      <c r="X850" s="120"/>
      <c r="Y850" s="120"/>
      <c r="Z850" s="120"/>
      <c r="AA850" s="120"/>
      <c r="AB850" s="120"/>
      <c r="AC850" s="120"/>
    </row>
    <row r="851" spans="1:29" ht="21" customHeight="1">
      <c r="A851" s="120"/>
      <c r="B851" s="120"/>
      <c r="C851" s="120"/>
      <c r="D851" s="120"/>
      <c r="E851" s="120"/>
      <c r="F851" s="120"/>
      <c r="G851" s="120"/>
      <c r="H851" s="120"/>
      <c r="I851" s="120"/>
      <c r="J851" s="120"/>
      <c r="K851" s="120"/>
      <c r="L851" s="120"/>
      <c r="M851" s="120"/>
      <c r="N851" s="120"/>
      <c r="O851" s="120"/>
      <c r="P851" s="120"/>
      <c r="Q851" s="120"/>
      <c r="R851" s="120"/>
      <c r="S851" s="120"/>
      <c r="T851" s="120"/>
      <c r="U851" s="120"/>
      <c r="V851" s="120"/>
      <c r="W851" s="120"/>
      <c r="X851" s="120"/>
      <c r="Y851" s="120"/>
      <c r="Z851" s="120"/>
      <c r="AA851" s="120"/>
      <c r="AB851" s="120"/>
      <c r="AC851" s="120"/>
    </row>
    <row r="852" spans="1:29" ht="21" customHeight="1">
      <c r="A852" s="120"/>
      <c r="B852" s="120"/>
      <c r="C852" s="120"/>
      <c r="D852" s="120"/>
      <c r="E852" s="120"/>
      <c r="F852" s="120"/>
      <c r="G852" s="120"/>
      <c r="H852" s="120"/>
      <c r="I852" s="120"/>
      <c r="J852" s="120"/>
      <c r="K852" s="120"/>
      <c r="L852" s="120"/>
      <c r="M852" s="120"/>
      <c r="N852" s="120"/>
      <c r="O852" s="120"/>
      <c r="P852" s="120"/>
      <c r="Q852" s="120"/>
      <c r="R852" s="120"/>
      <c r="S852" s="120"/>
      <c r="T852" s="120"/>
      <c r="U852" s="120"/>
      <c r="V852" s="120"/>
      <c r="W852" s="120"/>
      <c r="X852" s="120"/>
      <c r="Y852" s="120"/>
      <c r="Z852" s="120"/>
      <c r="AA852" s="120"/>
      <c r="AB852" s="120"/>
      <c r="AC852" s="120"/>
    </row>
    <row r="853" spans="1:29" ht="21" customHeight="1">
      <c r="A853" s="120"/>
      <c r="B853" s="120"/>
      <c r="C853" s="120"/>
      <c r="D853" s="120"/>
      <c r="E853" s="120"/>
      <c r="F853" s="120"/>
      <c r="G853" s="120"/>
      <c r="H853" s="120"/>
      <c r="I853" s="120"/>
      <c r="J853" s="120"/>
      <c r="K853" s="120"/>
      <c r="L853" s="120"/>
      <c r="M853" s="120"/>
      <c r="N853" s="120"/>
      <c r="O853" s="120"/>
      <c r="P853" s="120"/>
      <c r="Q853" s="120"/>
      <c r="R853" s="120"/>
      <c r="S853" s="120"/>
      <c r="T853" s="120"/>
      <c r="U853" s="120"/>
      <c r="V853" s="120"/>
      <c r="W853" s="120"/>
      <c r="X853" s="120"/>
      <c r="Y853" s="120"/>
      <c r="Z853" s="120"/>
      <c r="AA853" s="120"/>
      <c r="AB853" s="120"/>
      <c r="AC853" s="120"/>
    </row>
    <row r="854" spans="1:29" ht="21" customHeight="1">
      <c r="A854" s="120"/>
      <c r="B854" s="120"/>
      <c r="C854" s="120"/>
      <c r="D854" s="120"/>
      <c r="E854" s="120"/>
      <c r="F854" s="120"/>
      <c r="G854" s="120"/>
      <c r="H854" s="120"/>
      <c r="I854" s="120"/>
      <c r="J854" s="120"/>
      <c r="K854" s="120"/>
      <c r="L854" s="120"/>
      <c r="M854" s="120"/>
      <c r="N854" s="120"/>
      <c r="O854" s="120"/>
      <c r="P854" s="120"/>
      <c r="Q854" s="120"/>
      <c r="R854" s="120"/>
      <c r="S854" s="120"/>
      <c r="T854" s="120"/>
      <c r="U854" s="120"/>
      <c r="V854" s="120"/>
      <c r="W854" s="120"/>
      <c r="X854" s="120"/>
      <c r="Y854" s="120"/>
      <c r="Z854" s="120"/>
      <c r="AA854" s="120"/>
      <c r="AB854" s="120"/>
      <c r="AC854" s="120"/>
    </row>
    <row r="855" spans="1:29" ht="21" customHeight="1">
      <c r="A855" s="120"/>
      <c r="B855" s="120"/>
      <c r="C855" s="120"/>
      <c r="D855" s="120"/>
      <c r="E855" s="120"/>
      <c r="F855" s="120"/>
      <c r="G855" s="120"/>
      <c r="H855" s="120"/>
      <c r="I855" s="120"/>
      <c r="J855" s="120"/>
      <c r="K855" s="120"/>
      <c r="L855" s="120"/>
      <c r="M855" s="120"/>
      <c r="N855" s="120"/>
      <c r="O855" s="120"/>
      <c r="P855" s="120"/>
      <c r="Q855" s="120"/>
      <c r="R855" s="120"/>
      <c r="S855" s="120"/>
      <c r="T855" s="120"/>
      <c r="U855" s="120"/>
      <c r="V855" s="120"/>
      <c r="W855" s="120"/>
      <c r="X855" s="120"/>
      <c r="Y855" s="120"/>
      <c r="Z855" s="120"/>
      <c r="AA855" s="120"/>
      <c r="AB855" s="120"/>
      <c r="AC855" s="120"/>
    </row>
    <row r="856" spans="1:29" ht="21" customHeight="1">
      <c r="A856" s="120"/>
      <c r="B856" s="120"/>
      <c r="C856" s="120"/>
      <c r="D856" s="120"/>
      <c r="E856" s="120"/>
      <c r="F856" s="120"/>
      <c r="G856" s="120"/>
      <c r="H856" s="120"/>
      <c r="I856" s="120"/>
      <c r="J856" s="120"/>
      <c r="K856" s="120"/>
      <c r="L856" s="120"/>
      <c r="M856" s="120"/>
      <c r="N856" s="120"/>
      <c r="O856" s="120"/>
      <c r="P856" s="120"/>
      <c r="Q856" s="120"/>
      <c r="R856" s="120"/>
      <c r="S856" s="120"/>
      <c r="T856" s="120"/>
      <c r="U856" s="120"/>
      <c r="V856" s="120"/>
      <c r="W856" s="120"/>
      <c r="X856" s="120"/>
      <c r="Y856" s="120"/>
      <c r="Z856" s="120"/>
      <c r="AA856" s="120"/>
      <c r="AB856" s="120"/>
      <c r="AC856" s="120"/>
    </row>
    <row r="857" spans="1:29" ht="21" customHeight="1">
      <c r="A857" s="120"/>
      <c r="B857" s="120"/>
      <c r="C857" s="120"/>
      <c r="D857" s="120"/>
      <c r="E857" s="120"/>
      <c r="F857" s="120"/>
      <c r="G857" s="120"/>
      <c r="H857" s="120"/>
      <c r="I857" s="120"/>
      <c r="J857" s="120"/>
      <c r="K857" s="120"/>
      <c r="L857" s="120"/>
      <c r="M857" s="120"/>
      <c r="N857" s="120"/>
      <c r="O857" s="120"/>
      <c r="P857" s="120"/>
      <c r="Q857" s="120"/>
      <c r="R857" s="120"/>
      <c r="S857" s="120"/>
      <c r="T857" s="120"/>
      <c r="U857" s="120"/>
      <c r="V857" s="120"/>
      <c r="W857" s="120"/>
      <c r="X857" s="120"/>
      <c r="Y857" s="120"/>
      <c r="Z857" s="120"/>
      <c r="AA857" s="120"/>
      <c r="AB857" s="120"/>
      <c r="AC857" s="120"/>
    </row>
    <row r="858" spans="1:29" ht="21" customHeight="1">
      <c r="A858" s="120"/>
      <c r="B858" s="120"/>
      <c r="C858" s="120"/>
      <c r="D858" s="120"/>
      <c r="E858" s="120"/>
      <c r="F858" s="120"/>
      <c r="G858" s="120"/>
      <c r="H858" s="120"/>
      <c r="I858" s="120"/>
      <c r="J858" s="120"/>
      <c r="K858" s="120"/>
      <c r="L858" s="120"/>
      <c r="M858" s="120"/>
      <c r="N858" s="120"/>
      <c r="O858" s="120"/>
      <c r="P858" s="120"/>
      <c r="Q858" s="120"/>
      <c r="R858" s="120"/>
      <c r="S858" s="120"/>
      <c r="T858" s="120"/>
      <c r="U858" s="120"/>
      <c r="V858" s="120"/>
      <c r="W858" s="120"/>
      <c r="X858" s="120"/>
      <c r="Y858" s="120"/>
      <c r="Z858" s="120"/>
      <c r="AA858" s="120"/>
      <c r="AB858" s="120"/>
      <c r="AC858" s="120"/>
    </row>
    <row r="859" spans="1:29" ht="21" customHeight="1">
      <c r="A859" s="120"/>
      <c r="B859" s="120"/>
      <c r="C859" s="120"/>
      <c r="D859" s="120"/>
      <c r="E859" s="120"/>
      <c r="F859" s="120"/>
      <c r="G859" s="120"/>
      <c r="H859" s="120"/>
      <c r="I859" s="120"/>
      <c r="J859" s="120"/>
      <c r="K859" s="120"/>
      <c r="L859" s="120"/>
      <c r="M859" s="120"/>
      <c r="N859" s="120"/>
      <c r="O859" s="120"/>
      <c r="P859" s="120"/>
      <c r="Q859" s="120"/>
      <c r="R859" s="120"/>
      <c r="S859" s="120"/>
      <c r="T859" s="120"/>
      <c r="U859" s="120"/>
      <c r="V859" s="120"/>
      <c r="W859" s="120"/>
      <c r="X859" s="120"/>
      <c r="Y859" s="120"/>
      <c r="Z859" s="120"/>
      <c r="AA859" s="120"/>
      <c r="AB859" s="120"/>
      <c r="AC859" s="120"/>
    </row>
    <row r="860" spans="1:29" ht="21" customHeight="1">
      <c r="A860" s="120"/>
      <c r="B860" s="120"/>
      <c r="C860" s="120"/>
      <c r="D860" s="120"/>
      <c r="E860" s="120"/>
      <c r="F860" s="120"/>
      <c r="G860" s="120"/>
      <c r="H860" s="120"/>
      <c r="I860" s="120"/>
      <c r="J860" s="120"/>
      <c r="K860" s="120"/>
      <c r="L860" s="120"/>
      <c r="M860" s="120"/>
      <c r="N860" s="120"/>
      <c r="O860" s="120"/>
      <c r="P860" s="120"/>
      <c r="Q860" s="120"/>
      <c r="R860" s="120"/>
      <c r="S860" s="120"/>
      <c r="T860" s="120"/>
      <c r="U860" s="120"/>
      <c r="V860" s="120"/>
      <c r="W860" s="120"/>
      <c r="X860" s="120"/>
      <c r="Y860" s="120"/>
      <c r="Z860" s="120"/>
      <c r="AA860" s="120"/>
      <c r="AB860" s="120"/>
      <c r="AC860" s="120"/>
    </row>
    <row r="861" spans="1:29" ht="21" customHeight="1">
      <c r="A861" s="120"/>
      <c r="B861" s="120"/>
      <c r="C861" s="120"/>
      <c r="D861" s="120"/>
      <c r="E861" s="120"/>
      <c r="F861" s="120"/>
      <c r="G861" s="120"/>
      <c r="H861" s="120"/>
      <c r="I861" s="120"/>
      <c r="J861" s="120"/>
      <c r="K861" s="120"/>
      <c r="L861" s="120"/>
      <c r="M861" s="120"/>
      <c r="N861" s="120"/>
      <c r="O861" s="120"/>
      <c r="P861" s="120"/>
      <c r="Q861" s="120"/>
      <c r="R861" s="120"/>
      <c r="S861" s="120"/>
      <c r="T861" s="120"/>
      <c r="U861" s="120"/>
      <c r="V861" s="120"/>
      <c r="W861" s="120"/>
      <c r="X861" s="120"/>
      <c r="Y861" s="120"/>
      <c r="Z861" s="120"/>
      <c r="AA861" s="120"/>
      <c r="AB861" s="120"/>
      <c r="AC861" s="120"/>
    </row>
    <row r="862" spans="1:29" ht="21" customHeight="1">
      <c r="A862" s="120"/>
      <c r="B862" s="120"/>
      <c r="C862" s="120"/>
      <c r="D862" s="120"/>
      <c r="E862" s="120"/>
      <c r="F862" s="120"/>
      <c r="G862" s="120"/>
      <c r="H862" s="120"/>
      <c r="I862" s="120"/>
      <c r="J862" s="120"/>
      <c r="K862" s="120"/>
      <c r="L862" s="120"/>
      <c r="M862" s="120"/>
      <c r="N862" s="120"/>
      <c r="O862" s="120"/>
      <c r="P862" s="120"/>
      <c r="Q862" s="120"/>
      <c r="R862" s="120"/>
      <c r="S862" s="120"/>
      <c r="T862" s="120"/>
      <c r="U862" s="120"/>
      <c r="V862" s="120"/>
      <c r="W862" s="120"/>
      <c r="X862" s="120"/>
      <c r="Y862" s="120"/>
      <c r="Z862" s="120"/>
      <c r="AA862" s="120"/>
      <c r="AB862" s="120"/>
      <c r="AC862" s="120"/>
    </row>
    <row r="863" spans="1:29" ht="21" customHeight="1">
      <c r="A863" s="120"/>
      <c r="B863" s="120"/>
      <c r="C863" s="120"/>
      <c r="D863" s="120"/>
      <c r="E863" s="120"/>
      <c r="F863" s="120"/>
      <c r="G863" s="120"/>
      <c r="H863" s="120"/>
      <c r="I863" s="120"/>
      <c r="J863" s="120"/>
      <c r="K863" s="120"/>
      <c r="L863" s="120"/>
      <c r="M863" s="120"/>
      <c r="N863" s="120"/>
      <c r="O863" s="120"/>
      <c r="P863" s="120"/>
      <c r="Q863" s="120"/>
      <c r="R863" s="120"/>
      <c r="S863" s="120"/>
      <c r="T863" s="120"/>
      <c r="U863" s="120"/>
      <c r="V863" s="120"/>
      <c r="W863" s="120"/>
      <c r="X863" s="120"/>
      <c r="Y863" s="120"/>
      <c r="Z863" s="120"/>
      <c r="AA863" s="120"/>
      <c r="AB863" s="120"/>
      <c r="AC863" s="120"/>
    </row>
    <row r="864" spans="1:29" ht="21" customHeight="1">
      <c r="A864" s="120"/>
      <c r="B864" s="120"/>
      <c r="C864" s="120"/>
      <c r="D864" s="120"/>
      <c r="E864" s="120"/>
      <c r="F864" s="120"/>
      <c r="G864" s="120"/>
      <c r="H864" s="120"/>
      <c r="I864" s="120"/>
      <c r="J864" s="120"/>
      <c r="K864" s="120"/>
      <c r="L864" s="120"/>
      <c r="M864" s="120"/>
      <c r="N864" s="120"/>
      <c r="O864" s="120"/>
      <c r="P864" s="120"/>
      <c r="Q864" s="120"/>
      <c r="R864" s="120"/>
      <c r="S864" s="120"/>
      <c r="T864" s="120"/>
      <c r="U864" s="120"/>
      <c r="V864" s="120"/>
      <c r="W864" s="120"/>
      <c r="X864" s="120"/>
      <c r="Y864" s="120"/>
      <c r="Z864" s="120"/>
      <c r="AA864" s="120"/>
      <c r="AB864" s="120"/>
      <c r="AC864" s="120"/>
    </row>
    <row r="865" spans="1:29" ht="21" customHeight="1">
      <c r="A865" s="120"/>
      <c r="B865" s="120"/>
      <c r="C865" s="120"/>
      <c r="D865" s="120"/>
      <c r="E865" s="120"/>
      <c r="F865" s="120"/>
      <c r="G865" s="120"/>
      <c r="H865" s="120"/>
      <c r="I865" s="120"/>
      <c r="J865" s="120"/>
      <c r="K865" s="120"/>
      <c r="L865" s="120"/>
      <c r="M865" s="120"/>
      <c r="N865" s="120"/>
      <c r="O865" s="120"/>
      <c r="P865" s="120"/>
      <c r="Q865" s="120"/>
      <c r="R865" s="120"/>
      <c r="S865" s="120"/>
      <c r="T865" s="120"/>
      <c r="U865" s="120"/>
      <c r="V865" s="120"/>
      <c r="W865" s="120"/>
      <c r="X865" s="120"/>
      <c r="Y865" s="120"/>
      <c r="Z865" s="120"/>
      <c r="AA865" s="120"/>
      <c r="AB865" s="120"/>
      <c r="AC865" s="120"/>
    </row>
    <row r="866" spans="1:29" ht="21" customHeight="1">
      <c r="A866" s="120"/>
      <c r="B866" s="120"/>
      <c r="C866" s="120"/>
      <c r="D866" s="120"/>
      <c r="E866" s="120"/>
      <c r="F866" s="120"/>
      <c r="G866" s="120"/>
      <c r="H866" s="120"/>
      <c r="I866" s="120"/>
      <c r="J866" s="120"/>
      <c r="K866" s="120"/>
      <c r="L866" s="120"/>
      <c r="M866" s="120"/>
      <c r="N866" s="120"/>
      <c r="O866" s="120"/>
      <c r="P866" s="120"/>
      <c r="Q866" s="120"/>
      <c r="R866" s="120"/>
      <c r="S866" s="120"/>
      <c r="T866" s="120"/>
      <c r="U866" s="120"/>
      <c r="V866" s="120"/>
      <c r="W866" s="120"/>
      <c r="X866" s="120"/>
      <c r="Y866" s="120"/>
      <c r="Z866" s="120"/>
      <c r="AA866" s="120"/>
      <c r="AB866" s="120"/>
      <c r="AC866" s="120"/>
    </row>
    <row r="867" spans="1:29" ht="21" customHeight="1">
      <c r="A867" s="120"/>
      <c r="B867" s="120"/>
      <c r="C867" s="120"/>
      <c r="D867" s="120"/>
      <c r="E867" s="120"/>
      <c r="F867" s="120"/>
      <c r="G867" s="120"/>
      <c r="H867" s="120"/>
      <c r="I867" s="120"/>
      <c r="J867" s="120"/>
      <c r="K867" s="120"/>
      <c r="L867" s="120"/>
      <c r="M867" s="120"/>
      <c r="N867" s="120"/>
      <c r="O867" s="120"/>
      <c r="P867" s="120"/>
      <c r="Q867" s="120"/>
      <c r="R867" s="120"/>
      <c r="S867" s="120"/>
      <c r="T867" s="120"/>
      <c r="U867" s="120"/>
      <c r="V867" s="120"/>
      <c r="W867" s="120"/>
      <c r="X867" s="120"/>
      <c r="Y867" s="120"/>
      <c r="Z867" s="120"/>
      <c r="AA867" s="120"/>
      <c r="AB867" s="120"/>
      <c r="AC867" s="120"/>
    </row>
    <row r="868" spans="1:29" ht="21" customHeight="1">
      <c r="A868" s="120"/>
      <c r="B868" s="120"/>
      <c r="C868" s="120"/>
      <c r="D868" s="120"/>
      <c r="E868" s="120"/>
      <c r="F868" s="120"/>
      <c r="G868" s="120"/>
      <c r="H868" s="120"/>
      <c r="I868" s="120"/>
      <c r="J868" s="120"/>
      <c r="K868" s="120"/>
      <c r="L868" s="120"/>
      <c r="M868" s="120"/>
      <c r="N868" s="120"/>
      <c r="O868" s="120"/>
      <c r="P868" s="120"/>
      <c r="Q868" s="120"/>
      <c r="R868" s="120"/>
      <c r="S868" s="120"/>
      <c r="T868" s="120"/>
      <c r="U868" s="120"/>
      <c r="V868" s="120"/>
      <c r="W868" s="120"/>
      <c r="X868" s="120"/>
      <c r="Y868" s="120"/>
      <c r="Z868" s="120"/>
      <c r="AA868" s="120"/>
      <c r="AB868" s="120"/>
      <c r="AC868" s="120"/>
    </row>
    <row r="869" spans="1:29" ht="21" customHeight="1">
      <c r="A869" s="120"/>
      <c r="B869" s="120"/>
      <c r="C869" s="120"/>
      <c r="D869" s="120"/>
      <c r="E869" s="120"/>
      <c r="F869" s="120"/>
      <c r="G869" s="120"/>
      <c r="H869" s="120"/>
      <c r="I869" s="120"/>
      <c r="J869" s="120"/>
      <c r="K869" s="120"/>
      <c r="L869" s="120"/>
      <c r="M869" s="120"/>
      <c r="N869" s="120"/>
      <c r="O869" s="120"/>
      <c r="P869" s="120"/>
      <c r="Q869" s="120"/>
      <c r="R869" s="120"/>
      <c r="S869" s="120"/>
      <c r="T869" s="120"/>
      <c r="U869" s="120"/>
      <c r="V869" s="120"/>
      <c r="W869" s="120"/>
      <c r="X869" s="120"/>
      <c r="Y869" s="120"/>
      <c r="Z869" s="120"/>
      <c r="AA869" s="120"/>
      <c r="AB869" s="120"/>
      <c r="AC869" s="120"/>
    </row>
    <row r="870" spans="1:29" ht="21" customHeight="1">
      <c r="A870" s="120"/>
      <c r="B870" s="120"/>
      <c r="C870" s="120"/>
      <c r="D870" s="120"/>
      <c r="E870" s="120"/>
      <c r="F870" s="120"/>
      <c r="G870" s="120"/>
      <c r="H870" s="120"/>
      <c r="I870" s="120"/>
      <c r="J870" s="120"/>
      <c r="K870" s="120"/>
      <c r="L870" s="120"/>
      <c r="M870" s="120"/>
      <c r="N870" s="120"/>
      <c r="O870" s="120"/>
      <c r="P870" s="120"/>
      <c r="Q870" s="120"/>
      <c r="R870" s="120"/>
      <c r="S870" s="120"/>
      <c r="T870" s="120"/>
      <c r="U870" s="120"/>
      <c r="V870" s="120"/>
      <c r="W870" s="120"/>
      <c r="X870" s="120"/>
      <c r="Y870" s="120"/>
      <c r="Z870" s="120"/>
      <c r="AA870" s="120"/>
      <c r="AB870" s="120"/>
      <c r="AC870" s="120"/>
    </row>
    <row r="871" spans="1:29" ht="21" customHeight="1">
      <c r="A871" s="120"/>
      <c r="B871" s="120"/>
      <c r="C871" s="120"/>
      <c r="D871" s="120"/>
      <c r="E871" s="120"/>
      <c r="F871" s="120"/>
      <c r="G871" s="120"/>
      <c r="H871" s="120"/>
      <c r="I871" s="120"/>
      <c r="J871" s="120"/>
      <c r="K871" s="120"/>
      <c r="L871" s="120"/>
      <c r="M871" s="120"/>
      <c r="N871" s="120"/>
      <c r="O871" s="120"/>
      <c r="P871" s="120"/>
      <c r="Q871" s="120"/>
      <c r="R871" s="120"/>
      <c r="S871" s="120"/>
      <c r="T871" s="120"/>
      <c r="U871" s="120"/>
      <c r="V871" s="120"/>
      <c r="W871" s="120"/>
      <c r="X871" s="120"/>
      <c r="Y871" s="120"/>
      <c r="Z871" s="120"/>
      <c r="AA871" s="120"/>
      <c r="AB871" s="120"/>
      <c r="AC871" s="120"/>
    </row>
    <row r="872" spans="1:29" ht="21" customHeight="1">
      <c r="A872" s="120"/>
      <c r="B872" s="120"/>
      <c r="C872" s="120"/>
      <c r="D872" s="120"/>
      <c r="E872" s="120"/>
      <c r="F872" s="120"/>
      <c r="G872" s="120"/>
      <c r="H872" s="120"/>
      <c r="I872" s="120"/>
      <c r="J872" s="120"/>
      <c r="K872" s="120"/>
      <c r="L872" s="120"/>
      <c r="M872" s="120"/>
      <c r="N872" s="120"/>
      <c r="O872" s="120"/>
      <c r="P872" s="120"/>
      <c r="Q872" s="120"/>
      <c r="R872" s="120"/>
      <c r="S872" s="120"/>
      <c r="T872" s="120"/>
      <c r="U872" s="120"/>
      <c r="V872" s="120"/>
      <c r="W872" s="120"/>
      <c r="X872" s="120"/>
      <c r="Y872" s="120"/>
      <c r="Z872" s="120"/>
      <c r="AA872" s="120"/>
      <c r="AB872" s="120"/>
      <c r="AC872" s="120"/>
    </row>
    <row r="873" spans="1:29" ht="21" customHeight="1">
      <c r="A873" s="120"/>
      <c r="B873" s="120"/>
      <c r="C873" s="120"/>
      <c r="D873" s="120"/>
      <c r="E873" s="120"/>
      <c r="F873" s="120"/>
      <c r="G873" s="120"/>
      <c r="H873" s="120"/>
      <c r="I873" s="120"/>
      <c r="J873" s="120"/>
      <c r="K873" s="120"/>
      <c r="L873" s="120"/>
      <c r="M873" s="120"/>
      <c r="N873" s="120"/>
      <c r="O873" s="120"/>
      <c r="P873" s="120"/>
      <c r="Q873" s="120"/>
      <c r="R873" s="120"/>
      <c r="S873" s="120"/>
      <c r="T873" s="120"/>
      <c r="U873" s="120"/>
      <c r="V873" s="120"/>
      <c r="W873" s="120"/>
      <c r="X873" s="120"/>
      <c r="Y873" s="120"/>
      <c r="Z873" s="120"/>
      <c r="AA873" s="120"/>
      <c r="AB873" s="120"/>
      <c r="AC873" s="120"/>
    </row>
    <row r="874" spans="1:29" ht="21" customHeight="1">
      <c r="A874" s="120"/>
      <c r="B874" s="120"/>
      <c r="C874" s="120"/>
      <c r="D874" s="120"/>
      <c r="E874" s="120"/>
      <c r="F874" s="120"/>
      <c r="G874" s="120"/>
      <c r="H874" s="120"/>
      <c r="I874" s="120"/>
      <c r="J874" s="120"/>
      <c r="K874" s="120"/>
      <c r="L874" s="120"/>
      <c r="M874" s="120"/>
      <c r="N874" s="120"/>
      <c r="O874" s="120"/>
      <c r="P874" s="120"/>
      <c r="Q874" s="120"/>
      <c r="R874" s="120"/>
      <c r="S874" s="120"/>
      <c r="T874" s="120"/>
      <c r="U874" s="120"/>
      <c r="V874" s="120"/>
      <c r="W874" s="120"/>
      <c r="X874" s="120"/>
      <c r="Y874" s="120"/>
      <c r="Z874" s="120"/>
      <c r="AA874" s="120"/>
      <c r="AB874" s="120"/>
      <c r="AC874" s="120"/>
    </row>
    <row r="875" spans="1:29" ht="21" customHeight="1">
      <c r="A875" s="120"/>
      <c r="B875" s="120"/>
      <c r="C875" s="120"/>
      <c r="D875" s="120"/>
      <c r="E875" s="120"/>
      <c r="F875" s="120"/>
      <c r="G875" s="120"/>
      <c r="H875" s="120"/>
      <c r="I875" s="120"/>
      <c r="J875" s="120"/>
      <c r="K875" s="120"/>
      <c r="L875" s="120"/>
      <c r="M875" s="120"/>
      <c r="N875" s="120"/>
      <c r="O875" s="120"/>
      <c r="P875" s="120"/>
      <c r="Q875" s="120"/>
      <c r="R875" s="120"/>
      <c r="S875" s="120"/>
      <c r="T875" s="120"/>
      <c r="U875" s="120"/>
      <c r="V875" s="120"/>
      <c r="W875" s="120"/>
      <c r="X875" s="120"/>
      <c r="Y875" s="120"/>
      <c r="Z875" s="120"/>
      <c r="AA875" s="120"/>
      <c r="AB875" s="120"/>
      <c r="AC875" s="120"/>
    </row>
    <row r="876" spans="1:29" ht="21" customHeight="1">
      <c r="A876" s="120"/>
      <c r="B876" s="120"/>
      <c r="C876" s="120"/>
      <c r="D876" s="120"/>
      <c r="E876" s="120"/>
      <c r="F876" s="120"/>
      <c r="G876" s="120"/>
      <c r="H876" s="120"/>
      <c r="I876" s="120"/>
      <c r="J876" s="120"/>
      <c r="K876" s="120"/>
      <c r="L876" s="120"/>
      <c r="M876" s="120"/>
      <c r="N876" s="120"/>
      <c r="O876" s="120"/>
      <c r="P876" s="120"/>
      <c r="Q876" s="120"/>
      <c r="R876" s="120"/>
      <c r="S876" s="120"/>
      <c r="T876" s="120"/>
      <c r="U876" s="120"/>
      <c r="V876" s="120"/>
      <c r="W876" s="120"/>
      <c r="X876" s="120"/>
      <c r="Y876" s="120"/>
      <c r="Z876" s="120"/>
      <c r="AA876" s="120"/>
      <c r="AB876" s="120"/>
      <c r="AC876" s="120"/>
    </row>
    <row r="877" spans="1:29" ht="21" customHeight="1">
      <c r="A877" s="120"/>
      <c r="B877" s="120"/>
      <c r="C877" s="120"/>
      <c r="D877" s="120"/>
      <c r="E877" s="120"/>
      <c r="F877" s="120"/>
      <c r="G877" s="120"/>
      <c r="H877" s="120"/>
      <c r="I877" s="120"/>
      <c r="J877" s="120"/>
      <c r="K877" s="120"/>
      <c r="L877" s="120"/>
      <c r="M877" s="120"/>
      <c r="N877" s="120"/>
      <c r="O877" s="120"/>
      <c r="P877" s="120"/>
      <c r="Q877" s="120"/>
      <c r="R877" s="120"/>
      <c r="S877" s="120"/>
      <c r="T877" s="120"/>
      <c r="U877" s="120"/>
      <c r="V877" s="120"/>
      <c r="W877" s="120"/>
      <c r="X877" s="120"/>
      <c r="Y877" s="120"/>
      <c r="Z877" s="120"/>
      <c r="AA877" s="120"/>
      <c r="AB877" s="120"/>
      <c r="AC877" s="120"/>
    </row>
    <row r="878" spans="1:29" ht="21" customHeight="1">
      <c r="A878" s="120"/>
      <c r="B878" s="120"/>
      <c r="C878" s="120"/>
      <c r="D878" s="120"/>
      <c r="E878" s="120"/>
      <c r="F878" s="120"/>
      <c r="G878" s="120"/>
      <c r="H878" s="120"/>
      <c r="I878" s="120"/>
      <c r="J878" s="120"/>
      <c r="K878" s="120"/>
      <c r="L878" s="120"/>
      <c r="M878" s="120"/>
      <c r="N878" s="120"/>
      <c r="O878" s="120"/>
      <c r="P878" s="120"/>
      <c r="Q878" s="120"/>
      <c r="R878" s="120"/>
      <c r="S878" s="120"/>
      <c r="T878" s="120"/>
      <c r="U878" s="120"/>
      <c r="V878" s="120"/>
      <c r="W878" s="120"/>
      <c r="X878" s="120"/>
      <c r="Y878" s="120"/>
      <c r="Z878" s="120"/>
      <c r="AA878" s="120"/>
      <c r="AB878" s="120"/>
      <c r="AC878" s="120"/>
    </row>
    <row r="879" spans="1:29" ht="21" customHeight="1">
      <c r="A879" s="120"/>
      <c r="B879" s="120"/>
      <c r="C879" s="120"/>
      <c r="D879" s="120"/>
      <c r="E879" s="120"/>
      <c r="F879" s="120"/>
      <c r="G879" s="120"/>
      <c r="H879" s="120"/>
      <c r="I879" s="120"/>
      <c r="J879" s="120"/>
      <c r="K879" s="120"/>
      <c r="L879" s="120"/>
      <c r="M879" s="120"/>
      <c r="N879" s="120"/>
      <c r="O879" s="120"/>
      <c r="P879" s="120"/>
      <c r="Q879" s="120"/>
      <c r="R879" s="120"/>
      <c r="S879" s="120"/>
      <c r="T879" s="120"/>
      <c r="U879" s="120"/>
      <c r="V879" s="120"/>
      <c r="W879" s="120"/>
      <c r="X879" s="120"/>
      <c r="Y879" s="120"/>
      <c r="Z879" s="120"/>
      <c r="AA879" s="120"/>
      <c r="AB879" s="120"/>
      <c r="AC879" s="120"/>
    </row>
    <row r="880" spans="1:29" ht="21" customHeight="1">
      <c r="A880" s="120"/>
      <c r="B880" s="120"/>
      <c r="C880" s="120"/>
      <c r="D880" s="120"/>
      <c r="E880" s="120"/>
      <c r="F880" s="120"/>
      <c r="G880" s="120"/>
      <c r="H880" s="120"/>
      <c r="I880" s="120"/>
      <c r="J880" s="120"/>
      <c r="K880" s="120"/>
      <c r="L880" s="120"/>
      <c r="M880" s="120"/>
      <c r="N880" s="120"/>
      <c r="O880" s="120"/>
      <c r="P880" s="120"/>
      <c r="Q880" s="120"/>
      <c r="R880" s="120"/>
      <c r="S880" s="120"/>
      <c r="T880" s="120"/>
      <c r="U880" s="120"/>
      <c r="V880" s="120"/>
      <c r="W880" s="120"/>
      <c r="X880" s="120"/>
      <c r="Y880" s="120"/>
      <c r="Z880" s="120"/>
      <c r="AA880" s="120"/>
      <c r="AB880" s="120"/>
      <c r="AC880" s="120"/>
    </row>
    <row r="881" spans="1:29" ht="21" customHeight="1">
      <c r="A881" s="120"/>
      <c r="B881" s="120"/>
      <c r="C881" s="120"/>
      <c r="D881" s="120"/>
      <c r="E881" s="120"/>
      <c r="F881" s="120"/>
      <c r="G881" s="120"/>
      <c r="H881" s="120"/>
      <c r="I881" s="120"/>
      <c r="J881" s="120"/>
      <c r="K881" s="120"/>
      <c r="L881" s="120"/>
      <c r="M881" s="120"/>
      <c r="N881" s="120"/>
      <c r="O881" s="120"/>
      <c r="P881" s="120"/>
      <c r="Q881" s="120"/>
      <c r="R881" s="120"/>
      <c r="S881" s="120"/>
      <c r="T881" s="120"/>
      <c r="U881" s="120"/>
      <c r="V881" s="120"/>
      <c r="W881" s="120"/>
      <c r="X881" s="120"/>
      <c r="Y881" s="120"/>
      <c r="Z881" s="120"/>
      <c r="AA881" s="120"/>
      <c r="AB881" s="120"/>
      <c r="AC881" s="120"/>
    </row>
    <row r="882" spans="1:29" ht="21" customHeight="1">
      <c r="A882" s="120"/>
      <c r="B882" s="120"/>
      <c r="C882" s="120"/>
      <c r="D882" s="120"/>
      <c r="E882" s="120"/>
      <c r="F882" s="120"/>
      <c r="G882" s="120"/>
      <c r="H882" s="120"/>
      <c r="I882" s="120"/>
      <c r="J882" s="120"/>
      <c r="K882" s="120"/>
      <c r="L882" s="120"/>
      <c r="M882" s="120"/>
      <c r="N882" s="120"/>
      <c r="O882" s="120"/>
      <c r="P882" s="120"/>
      <c r="Q882" s="120"/>
      <c r="R882" s="120"/>
      <c r="S882" s="120"/>
      <c r="T882" s="120"/>
      <c r="U882" s="120"/>
      <c r="V882" s="120"/>
      <c r="W882" s="120"/>
      <c r="X882" s="120"/>
      <c r="Y882" s="120"/>
      <c r="Z882" s="120"/>
      <c r="AA882" s="120"/>
      <c r="AB882" s="120"/>
      <c r="AC882" s="120"/>
    </row>
    <row r="883" spans="1:29" ht="21" customHeight="1">
      <c r="A883" s="120"/>
      <c r="B883" s="120"/>
      <c r="C883" s="120"/>
      <c r="D883" s="120"/>
      <c r="E883" s="120"/>
      <c r="F883" s="120"/>
      <c r="G883" s="120"/>
      <c r="H883" s="120"/>
      <c r="I883" s="120"/>
      <c r="J883" s="120"/>
      <c r="K883" s="120"/>
      <c r="L883" s="120"/>
      <c r="M883" s="120"/>
      <c r="N883" s="120"/>
      <c r="O883" s="120"/>
      <c r="P883" s="120"/>
      <c r="Q883" s="120"/>
      <c r="R883" s="120"/>
      <c r="S883" s="120"/>
      <c r="T883" s="120"/>
      <c r="U883" s="120"/>
      <c r="V883" s="120"/>
      <c r="W883" s="120"/>
      <c r="X883" s="120"/>
      <c r="Y883" s="120"/>
      <c r="Z883" s="120"/>
      <c r="AA883" s="120"/>
      <c r="AB883" s="120"/>
      <c r="AC883" s="120"/>
    </row>
    <row r="884" spans="1:29" ht="21" customHeight="1">
      <c r="A884" s="120"/>
      <c r="B884" s="120"/>
      <c r="C884" s="120"/>
      <c r="D884" s="120"/>
      <c r="E884" s="120"/>
      <c r="F884" s="120"/>
      <c r="G884" s="120"/>
      <c r="H884" s="120"/>
      <c r="I884" s="120"/>
      <c r="J884" s="120"/>
      <c r="K884" s="120"/>
      <c r="L884" s="120"/>
      <c r="M884" s="120"/>
      <c r="N884" s="120"/>
      <c r="O884" s="120"/>
      <c r="P884" s="120"/>
      <c r="Q884" s="120"/>
      <c r="R884" s="120"/>
      <c r="S884" s="120"/>
      <c r="T884" s="120"/>
      <c r="U884" s="120"/>
      <c r="V884" s="120"/>
      <c r="W884" s="120"/>
      <c r="X884" s="120"/>
      <c r="Y884" s="120"/>
      <c r="Z884" s="120"/>
      <c r="AA884" s="120"/>
      <c r="AB884" s="120"/>
      <c r="AC884" s="120"/>
    </row>
    <row r="885" spans="1:29" ht="21" customHeight="1">
      <c r="A885" s="120"/>
      <c r="B885" s="120"/>
      <c r="C885" s="120"/>
      <c r="D885" s="120"/>
      <c r="E885" s="120"/>
      <c r="F885" s="120"/>
      <c r="G885" s="120"/>
      <c r="H885" s="120"/>
      <c r="I885" s="120"/>
      <c r="J885" s="120"/>
      <c r="K885" s="120"/>
      <c r="L885" s="120"/>
      <c r="M885" s="120"/>
      <c r="N885" s="120"/>
      <c r="O885" s="120"/>
      <c r="P885" s="120"/>
      <c r="Q885" s="120"/>
      <c r="R885" s="120"/>
      <c r="S885" s="120"/>
      <c r="T885" s="120"/>
      <c r="U885" s="120"/>
      <c r="V885" s="120"/>
      <c r="W885" s="120"/>
      <c r="X885" s="120"/>
      <c r="Y885" s="120"/>
      <c r="Z885" s="120"/>
      <c r="AA885" s="120"/>
      <c r="AB885" s="120"/>
      <c r="AC885" s="120"/>
    </row>
    <row r="886" spans="1:29" ht="21" customHeight="1">
      <c r="A886" s="120"/>
      <c r="B886" s="120"/>
      <c r="C886" s="120"/>
      <c r="D886" s="120"/>
      <c r="E886" s="120"/>
      <c r="F886" s="120"/>
      <c r="G886" s="120"/>
      <c r="H886" s="120"/>
      <c r="I886" s="120"/>
      <c r="J886" s="120"/>
      <c r="K886" s="120"/>
      <c r="L886" s="120"/>
      <c r="M886" s="120"/>
      <c r="N886" s="120"/>
      <c r="O886" s="120"/>
      <c r="P886" s="120"/>
      <c r="Q886" s="120"/>
      <c r="R886" s="120"/>
      <c r="S886" s="120"/>
      <c r="T886" s="120"/>
      <c r="U886" s="120"/>
      <c r="V886" s="120"/>
      <c r="W886" s="120"/>
      <c r="X886" s="120"/>
      <c r="Y886" s="120"/>
      <c r="Z886" s="120"/>
      <c r="AA886" s="120"/>
      <c r="AB886" s="120"/>
      <c r="AC886" s="120"/>
    </row>
    <row r="887" spans="1:29" ht="21" customHeight="1">
      <c r="A887" s="120"/>
      <c r="B887" s="120"/>
      <c r="C887" s="120"/>
      <c r="D887" s="120"/>
      <c r="E887" s="120"/>
      <c r="F887" s="120"/>
      <c r="G887" s="120"/>
      <c r="H887" s="120"/>
      <c r="I887" s="120"/>
      <c r="J887" s="120"/>
      <c r="K887" s="120"/>
      <c r="L887" s="120"/>
      <c r="M887" s="120"/>
      <c r="N887" s="120"/>
      <c r="O887" s="120"/>
      <c r="P887" s="120"/>
      <c r="Q887" s="120"/>
      <c r="R887" s="120"/>
      <c r="S887" s="120"/>
      <c r="T887" s="120"/>
      <c r="U887" s="120"/>
      <c r="V887" s="120"/>
      <c r="W887" s="120"/>
      <c r="X887" s="120"/>
      <c r="Y887" s="120"/>
      <c r="Z887" s="120"/>
      <c r="AA887" s="120"/>
      <c r="AB887" s="120"/>
      <c r="AC887" s="120"/>
    </row>
    <row r="888" spans="1:29" ht="21" customHeight="1">
      <c r="A888" s="120"/>
      <c r="B888" s="120"/>
      <c r="C888" s="120"/>
      <c r="D888" s="120"/>
      <c r="E888" s="120"/>
      <c r="F888" s="120"/>
      <c r="G888" s="120"/>
      <c r="H888" s="120"/>
      <c r="I888" s="120"/>
      <c r="J888" s="120"/>
      <c r="K888" s="120"/>
      <c r="L888" s="120"/>
      <c r="M888" s="120"/>
      <c r="N888" s="120"/>
      <c r="O888" s="120"/>
      <c r="P888" s="120"/>
      <c r="Q888" s="120"/>
      <c r="R888" s="120"/>
      <c r="S888" s="120"/>
      <c r="T888" s="120"/>
      <c r="U888" s="120"/>
      <c r="V888" s="120"/>
      <c r="W888" s="120"/>
      <c r="X888" s="120"/>
      <c r="Y888" s="120"/>
      <c r="Z888" s="120"/>
      <c r="AA888" s="120"/>
      <c r="AB888" s="120"/>
      <c r="AC888" s="120"/>
    </row>
    <row r="889" spans="1:29" ht="21" customHeight="1">
      <c r="A889" s="120"/>
      <c r="B889" s="120"/>
      <c r="C889" s="120"/>
      <c r="D889" s="120"/>
      <c r="E889" s="120"/>
      <c r="F889" s="120"/>
      <c r="G889" s="120"/>
      <c r="H889" s="120"/>
      <c r="I889" s="120"/>
      <c r="J889" s="120"/>
      <c r="K889" s="120"/>
      <c r="L889" s="120"/>
      <c r="M889" s="120"/>
      <c r="N889" s="120"/>
      <c r="O889" s="120"/>
      <c r="P889" s="120"/>
      <c r="Q889" s="120"/>
      <c r="R889" s="120"/>
      <c r="S889" s="120"/>
      <c r="T889" s="120"/>
      <c r="U889" s="120"/>
      <c r="V889" s="120"/>
      <c r="W889" s="120"/>
      <c r="X889" s="120"/>
      <c r="Y889" s="120"/>
      <c r="Z889" s="120"/>
      <c r="AA889" s="120"/>
      <c r="AB889" s="120"/>
      <c r="AC889" s="120"/>
    </row>
    <row r="890" spans="1:29" ht="21" customHeight="1">
      <c r="A890" s="120"/>
      <c r="B890" s="120"/>
      <c r="C890" s="120"/>
      <c r="D890" s="120"/>
      <c r="E890" s="120"/>
      <c r="F890" s="120"/>
      <c r="G890" s="120"/>
      <c r="H890" s="120"/>
      <c r="I890" s="120"/>
      <c r="J890" s="120"/>
      <c r="K890" s="120"/>
      <c r="L890" s="120"/>
      <c r="M890" s="120"/>
      <c r="N890" s="120"/>
      <c r="O890" s="120"/>
      <c r="P890" s="120"/>
      <c r="Q890" s="120"/>
      <c r="R890" s="120"/>
      <c r="S890" s="120"/>
      <c r="T890" s="120"/>
      <c r="U890" s="120"/>
      <c r="V890" s="120"/>
      <c r="W890" s="120"/>
      <c r="X890" s="120"/>
      <c r="Y890" s="120"/>
      <c r="Z890" s="120"/>
      <c r="AA890" s="120"/>
      <c r="AB890" s="120"/>
      <c r="AC890" s="120"/>
    </row>
    <row r="891" spans="1:29" ht="21" customHeight="1">
      <c r="A891" s="120"/>
      <c r="B891" s="120"/>
      <c r="C891" s="120"/>
      <c r="D891" s="120"/>
      <c r="E891" s="120"/>
      <c r="F891" s="120"/>
      <c r="G891" s="120"/>
      <c r="H891" s="120"/>
      <c r="I891" s="120"/>
      <c r="J891" s="120"/>
      <c r="K891" s="120"/>
      <c r="L891" s="120"/>
      <c r="M891" s="120"/>
      <c r="N891" s="120"/>
      <c r="O891" s="120"/>
      <c r="P891" s="120"/>
      <c r="Q891" s="120"/>
      <c r="R891" s="120"/>
      <c r="S891" s="120"/>
      <c r="T891" s="120"/>
      <c r="U891" s="120"/>
      <c r="V891" s="120"/>
      <c r="W891" s="120"/>
      <c r="X891" s="120"/>
      <c r="Y891" s="120"/>
      <c r="Z891" s="120"/>
      <c r="AA891" s="120"/>
      <c r="AB891" s="120"/>
      <c r="AC891" s="120"/>
    </row>
    <row r="892" spans="1:29" ht="21" customHeight="1">
      <c r="A892" s="120"/>
      <c r="B892" s="120"/>
      <c r="C892" s="120"/>
      <c r="D892" s="120"/>
      <c r="E892" s="120"/>
      <c r="F892" s="120"/>
      <c r="G892" s="120"/>
      <c r="H892" s="120"/>
      <c r="I892" s="120"/>
      <c r="J892" s="120"/>
      <c r="K892" s="120"/>
      <c r="L892" s="120"/>
      <c r="M892" s="120"/>
      <c r="N892" s="120"/>
      <c r="O892" s="120"/>
      <c r="P892" s="120"/>
      <c r="Q892" s="120"/>
      <c r="R892" s="120"/>
      <c r="S892" s="120"/>
      <c r="T892" s="120"/>
      <c r="U892" s="120"/>
      <c r="V892" s="120"/>
      <c r="W892" s="120"/>
      <c r="X892" s="120"/>
      <c r="Y892" s="120"/>
      <c r="Z892" s="120"/>
      <c r="AA892" s="120"/>
      <c r="AB892" s="120"/>
      <c r="AC892" s="120"/>
    </row>
    <row r="893" spans="1:29" ht="21" customHeight="1">
      <c r="A893" s="120"/>
      <c r="B893" s="120"/>
      <c r="C893" s="120"/>
      <c r="D893" s="120"/>
      <c r="E893" s="120"/>
      <c r="F893" s="120"/>
      <c r="G893" s="120"/>
      <c r="H893" s="120"/>
      <c r="I893" s="120"/>
      <c r="J893" s="120"/>
      <c r="K893" s="120"/>
      <c r="L893" s="120"/>
      <c r="M893" s="120"/>
      <c r="N893" s="120"/>
      <c r="O893" s="120"/>
      <c r="P893" s="120"/>
      <c r="Q893" s="120"/>
      <c r="R893" s="120"/>
      <c r="S893" s="120"/>
      <c r="T893" s="120"/>
      <c r="U893" s="120"/>
      <c r="V893" s="120"/>
      <c r="W893" s="120"/>
      <c r="X893" s="120"/>
      <c r="Y893" s="120"/>
      <c r="Z893" s="120"/>
      <c r="AA893" s="120"/>
      <c r="AB893" s="120"/>
      <c r="AC893" s="120"/>
    </row>
    <row r="894" spans="1:29" ht="21" customHeight="1">
      <c r="A894" s="120"/>
      <c r="B894" s="120"/>
      <c r="C894" s="120"/>
      <c r="D894" s="120"/>
      <c r="E894" s="120"/>
      <c r="F894" s="120"/>
      <c r="G894" s="120"/>
      <c r="H894" s="120"/>
      <c r="I894" s="120"/>
      <c r="J894" s="120"/>
      <c r="K894" s="120"/>
      <c r="L894" s="120"/>
      <c r="M894" s="120"/>
      <c r="N894" s="120"/>
      <c r="O894" s="120"/>
      <c r="P894" s="120"/>
      <c r="Q894" s="120"/>
      <c r="R894" s="120"/>
      <c r="S894" s="120"/>
      <c r="T894" s="120"/>
      <c r="U894" s="120"/>
      <c r="V894" s="120"/>
      <c r="W894" s="120"/>
      <c r="X894" s="120"/>
      <c r="Y894" s="120"/>
      <c r="Z894" s="120"/>
      <c r="AA894" s="120"/>
      <c r="AB894" s="120"/>
      <c r="AC894" s="120"/>
    </row>
    <row r="895" spans="1:29" ht="21" customHeight="1">
      <c r="A895" s="120"/>
      <c r="B895" s="120"/>
      <c r="C895" s="120"/>
      <c r="D895" s="120"/>
      <c r="E895" s="120"/>
      <c r="F895" s="120"/>
      <c r="G895" s="120"/>
      <c r="H895" s="120"/>
      <c r="I895" s="120"/>
      <c r="J895" s="120"/>
      <c r="K895" s="120"/>
      <c r="L895" s="120"/>
      <c r="M895" s="120"/>
      <c r="N895" s="120"/>
      <c r="O895" s="120"/>
      <c r="P895" s="120"/>
      <c r="Q895" s="120"/>
      <c r="R895" s="120"/>
      <c r="S895" s="120"/>
      <c r="T895" s="120"/>
      <c r="U895" s="120"/>
      <c r="V895" s="120"/>
      <c r="W895" s="120"/>
      <c r="X895" s="120"/>
      <c r="Y895" s="120"/>
      <c r="Z895" s="120"/>
      <c r="AA895" s="120"/>
      <c r="AB895" s="120"/>
      <c r="AC895" s="120"/>
    </row>
    <row r="896" spans="1:29" ht="21" customHeight="1">
      <c r="A896" s="120"/>
      <c r="B896" s="120"/>
      <c r="C896" s="120"/>
      <c r="D896" s="120"/>
      <c r="E896" s="120"/>
      <c r="F896" s="120"/>
      <c r="G896" s="120"/>
      <c r="H896" s="120"/>
      <c r="I896" s="120"/>
      <c r="J896" s="120"/>
      <c r="K896" s="120"/>
      <c r="L896" s="120"/>
      <c r="M896" s="120"/>
      <c r="N896" s="120"/>
      <c r="O896" s="120"/>
      <c r="P896" s="120"/>
      <c r="Q896" s="120"/>
      <c r="R896" s="120"/>
      <c r="S896" s="120"/>
      <c r="T896" s="120"/>
      <c r="U896" s="120"/>
      <c r="V896" s="120"/>
      <c r="W896" s="120"/>
      <c r="X896" s="120"/>
      <c r="Y896" s="120"/>
      <c r="Z896" s="120"/>
      <c r="AA896" s="120"/>
      <c r="AB896" s="120"/>
      <c r="AC896" s="120"/>
    </row>
    <row r="897" spans="1:29" ht="21" customHeight="1">
      <c r="A897" s="120"/>
      <c r="B897" s="120"/>
      <c r="C897" s="120"/>
      <c r="D897" s="120"/>
      <c r="E897" s="120"/>
      <c r="F897" s="120"/>
      <c r="G897" s="120"/>
      <c r="H897" s="120"/>
      <c r="I897" s="120"/>
      <c r="J897" s="120"/>
      <c r="K897" s="120"/>
      <c r="L897" s="120"/>
      <c r="M897" s="120"/>
      <c r="N897" s="120"/>
      <c r="O897" s="120"/>
      <c r="P897" s="120"/>
      <c r="Q897" s="120"/>
      <c r="R897" s="120"/>
      <c r="S897" s="120"/>
      <c r="T897" s="120"/>
      <c r="U897" s="120"/>
      <c r="V897" s="120"/>
      <c r="W897" s="120"/>
      <c r="X897" s="120"/>
      <c r="Y897" s="120"/>
      <c r="Z897" s="120"/>
      <c r="AA897" s="120"/>
      <c r="AB897" s="120"/>
      <c r="AC897" s="120"/>
    </row>
    <row r="898" spans="1:29" ht="21" customHeight="1">
      <c r="A898" s="120"/>
      <c r="B898" s="120"/>
      <c r="C898" s="120"/>
      <c r="D898" s="120"/>
      <c r="E898" s="120"/>
      <c r="F898" s="120"/>
      <c r="G898" s="120"/>
      <c r="H898" s="120"/>
      <c r="I898" s="120"/>
      <c r="J898" s="120"/>
      <c r="K898" s="120"/>
      <c r="L898" s="120"/>
      <c r="M898" s="120"/>
      <c r="N898" s="120"/>
      <c r="O898" s="120"/>
      <c r="P898" s="120"/>
      <c r="Q898" s="120"/>
      <c r="R898" s="120"/>
      <c r="S898" s="120"/>
      <c r="T898" s="120"/>
      <c r="U898" s="120"/>
      <c r="V898" s="120"/>
      <c r="W898" s="120"/>
      <c r="X898" s="120"/>
      <c r="Y898" s="120"/>
      <c r="Z898" s="120"/>
      <c r="AA898" s="120"/>
      <c r="AB898" s="120"/>
      <c r="AC898" s="120"/>
    </row>
    <row r="899" spans="1:29" ht="21" customHeight="1">
      <c r="A899" s="120"/>
      <c r="B899" s="120"/>
      <c r="C899" s="120"/>
      <c r="D899" s="120"/>
      <c r="E899" s="120"/>
      <c r="F899" s="120"/>
      <c r="G899" s="120"/>
      <c r="H899" s="120"/>
      <c r="I899" s="120"/>
      <c r="J899" s="120"/>
      <c r="K899" s="120"/>
      <c r="L899" s="120"/>
      <c r="M899" s="120"/>
      <c r="N899" s="120"/>
      <c r="O899" s="120"/>
      <c r="P899" s="120"/>
      <c r="Q899" s="120"/>
      <c r="R899" s="120"/>
      <c r="S899" s="120"/>
      <c r="T899" s="120"/>
      <c r="U899" s="120"/>
      <c r="V899" s="120"/>
      <c r="W899" s="120"/>
      <c r="X899" s="120"/>
      <c r="Y899" s="120"/>
      <c r="Z899" s="120"/>
      <c r="AA899" s="120"/>
      <c r="AB899" s="120"/>
      <c r="AC899" s="120"/>
    </row>
    <row r="900" spans="1:29" ht="21" customHeight="1">
      <c r="A900" s="120"/>
      <c r="B900" s="120"/>
      <c r="C900" s="120"/>
      <c r="D900" s="120"/>
      <c r="E900" s="120"/>
      <c r="F900" s="120"/>
      <c r="G900" s="120"/>
      <c r="H900" s="120"/>
      <c r="I900" s="120"/>
      <c r="J900" s="120"/>
      <c r="K900" s="120"/>
      <c r="L900" s="120"/>
      <c r="M900" s="120"/>
      <c r="N900" s="120"/>
      <c r="O900" s="120"/>
      <c r="P900" s="120"/>
      <c r="Q900" s="120"/>
      <c r="R900" s="120"/>
      <c r="S900" s="120"/>
      <c r="T900" s="120"/>
      <c r="U900" s="120"/>
      <c r="V900" s="120"/>
      <c r="W900" s="120"/>
      <c r="X900" s="120"/>
      <c r="Y900" s="120"/>
      <c r="Z900" s="120"/>
      <c r="AA900" s="120"/>
      <c r="AB900" s="120"/>
      <c r="AC900" s="120"/>
    </row>
    <row r="901" spans="1:29" ht="21" customHeight="1">
      <c r="A901" s="120"/>
      <c r="B901" s="120"/>
      <c r="C901" s="120"/>
      <c r="D901" s="120"/>
      <c r="E901" s="120"/>
      <c r="F901" s="120"/>
      <c r="G901" s="120"/>
      <c r="H901" s="120"/>
      <c r="I901" s="120"/>
      <c r="J901" s="120"/>
      <c r="K901" s="120"/>
      <c r="L901" s="120"/>
      <c r="M901" s="120"/>
      <c r="N901" s="120"/>
      <c r="O901" s="120"/>
      <c r="P901" s="120"/>
      <c r="Q901" s="120"/>
      <c r="R901" s="120"/>
      <c r="S901" s="120"/>
      <c r="T901" s="120"/>
      <c r="U901" s="120"/>
      <c r="V901" s="120"/>
      <c r="W901" s="120"/>
      <c r="X901" s="120"/>
      <c r="Y901" s="120"/>
      <c r="Z901" s="120"/>
      <c r="AA901" s="120"/>
      <c r="AB901" s="120"/>
      <c r="AC901" s="120"/>
    </row>
    <row r="902" spans="1:29" ht="21" customHeight="1">
      <c r="A902" s="120"/>
      <c r="B902" s="120"/>
      <c r="C902" s="120"/>
      <c r="D902" s="120"/>
      <c r="E902" s="120"/>
      <c r="F902" s="120"/>
      <c r="G902" s="120"/>
      <c r="H902" s="120"/>
      <c r="I902" s="120"/>
      <c r="J902" s="120"/>
      <c r="K902" s="120"/>
      <c r="L902" s="120"/>
      <c r="M902" s="120"/>
      <c r="N902" s="120"/>
      <c r="O902" s="120"/>
      <c r="P902" s="120"/>
      <c r="Q902" s="120"/>
      <c r="R902" s="120"/>
      <c r="S902" s="120"/>
      <c r="T902" s="120"/>
      <c r="U902" s="120"/>
      <c r="V902" s="120"/>
      <c r="W902" s="120"/>
      <c r="X902" s="120"/>
      <c r="Y902" s="120"/>
      <c r="Z902" s="120"/>
      <c r="AA902" s="120"/>
      <c r="AB902" s="120"/>
      <c r="AC902" s="120"/>
    </row>
    <row r="903" spans="1:29" ht="21" customHeight="1">
      <c r="A903" s="120"/>
      <c r="B903" s="120"/>
      <c r="C903" s="120"/>
      <c r="D903" s="120"/>
      <c r="E903" s="120"/>
      <c r="F903" s="120"/>
      <c r="G903" s="120"/>
      <c r="H903" s="120"/>
      <c r="I903" s="120"/>
      <c r="J903" s="120"/>
      <c r="K903" s="120"/>
      <c r="L903" s="120"/>
      <c r="M903" s="120"/>
      <c r="N903" s="120"/>
      <c r="O903" s="120"/>
      <c r="P903" s="120"/>
      <c r="Q903" s="120"/>
      <c r="R903" s="120"/>
      <c r="S903" s="120"/>
      <c r="T903" s="120"/>
      <c r="U903" s="120"/>
      <c r="V903" s="120"/>
      <c r="W903" s="120"/>
      <c r="X903" s="120"/>
      <c r="Y903" s="120"/>
      <c r="Z903" s="120"/>
      <c r="AA903" s="120"/>
      <c r="AB903" s="120"/>
      <c r="AC903" s="120"/>
    </row>
    <row r="904" spans="1:29" ht="21" customHeight="1">
      <c r="A904" s="120"/>
      <c r="B904" s="120"/>
      <c r="C904" s="120"/>
      <c r="D904" s="120"/>
      <c r="E904" s="120"/>
      <c r="F904" s="120"/>
      <c r="G904" s="120"/>
      <c r="H904" s="120"/>
      <c r="I904" s="120"/>
      <c r="J904" s="120"/>
      <c r="K904" s="120"/>
      <c r="L904" s="120"/>
      <c r="M904" s="120"/>
      <c r="N904" s="120"/>
      <c r="O904" s="120"/>
      <c r="P904" s="120"/>
      <c r="Q904" s="120"/>
      <c r="R904" s="120"/>
      <c r="S904" s="120"/>
      <c r="T904" s="120"/>
      <c r="U904" s="120"/>
      <c r="V904" s="120"/>
      <c r="W904" s="120"/>
      <c r="X904" s="120"/>
      <c r="Y904" s="120"/>
      <c r="Z904" s="120"/>
      <c r="AA904" s="120"/>
      <c r="AB904" s="120"/>
      <c r="AC904" s="120"/>
    </row>
    <row r="905" spans="1:29" ht="21" customHeight="1">
      <c r="A905" s="120"/>
      <c r="B905" s="120"/>
      <c r="C905" s="120"/>
      <c r="D905" s="120"/>
      <c r="E905" s="120"/>
      <c r="F905" s="120"/>
      <c r="G905" s="120"/>
      <c r="H905" s="120"/>
      <c r="I905" s="120"/>
      <c r="J905" s="120"/>
      <c r="K905" s="120"/>
      <c r="L905" s="120"/>
      <c r="M905" s="120"/>
      <c r="N905" s="120"/>
      <c r="O905" s="120"/>
      <c r="P905" s="120"/>
      <c r="Q905" s="120"/>
      <c r="R905" s="120"/>
      <c r="S905" s="120"/>
      <c r="T905" s="120"/>
      <c r="U905" s="120"/>
      <c r="V905" s="120"/>
      <c r="W905" s="120"/>
      <c r="X905" s="120"/>
      <c r="Y905" s="120"/>
      <c r="Z905" s="120"/>
      <c r="AA905" s="120"/>
      <c r="AB905" s="120"/>
      <c r="AC905" s="120"/>
    </row>
    <row r="906" spans="1:29" ht="21" customHeight="1">
      <c r="A906" s="120"/>
      <c r="B906" s="120"/>
      <c r="C906" s="120"/>
      <c r="D906" s="120"/>
      <c r="E906" s="120"/>
      <c r="F906" s="120"/>
      <c r="G906" s="120"/>
      <c r="H906" s="120"/>
      <c r="I906" s="120"/>
      <c r="J906" s="120"/>
      <c r="K906" s="120"/>
      <c r="L906" s="120"/>
      <c r="M906" s="120"/>
      <c r="N906" s="120"/>
      <c r="O906" s="120"/>
      <c r="P906" s="120"/>
      <c r="Q906" s="120"/>
      <c r="R906" s="120"/>
      <c r="S906" s="120"/>
      <c r="T906" s="120"/>
      <c r="U906" s="120"/>
      <c r="V906" s="120"/>
      <c r="W906" s="120"/>
      <c r="X906" s="120"/>
      <c r="Y906" s="120"/>
      <c r="Z906" s="120"/>
      <c r="AA906" s="120"/>
      <c r="AB906" s="120"/>
      <c r="AC906" s="120"/>
    </row>
    <row r="907" spans="1:29" ht="21" customHeight="1">
      <c r="A907" s="120"/>
      <c r="B907" s="120"/>
      <c r="C907" s="120"/>
      <c r="D907" s="120"/>
      <c r="E907" s="120"/>
      <c r="F907" s="120"/>
      <c r="G907" s="120"/>
      <c r="H907" s="120"/>
      <c r="I907" s="120"/>
      <c r="J907" s="120"/>
      <c r="K907" s="120"/>
      <c r="L907" s="120"/>
      <c r="M907" s="120"/>
      <c r="N907" s="120"/>
      <c r="O907" s="120"/>
      <c r="P907" s="120"/>
      <c r="Q907" s="120"/>
      <c r="R907" s="120"/>
      <c r="S907" s="120"/>
      <c r="T907" s="120"/>
      <c r="U907" s="120"/>
      <c r="V907" s="120"/>
      <c r="W907" s="120"/>
      <c r="X907" s="120"/>
      <c r="Y907" s="120"/>
      <c r="Z907" s="120"/>
      <c r="AA907" s="120"/>
      <c r="AB907" s="120"/>
      <c r="AC907" s="120"/>
    </row>
    <row r="908" spans="1:29" ht="21" customHeight="1">
      <c r="A908" s="120"/>
      <c r="B908" s="120"/>
      <c r="C908" s="120"/>
      <c r="D908" s="120"/>
      <c r="E908" s="120"/>
      <c r="F908" s="120"/>
      <c r="G908" s="120"/>
      <c r="H908" s="120"/>
      <c r="I908" s="120"/>
      <c r="J908" s="120"/>
      <c r="K908" s="120"/>
      <c r="L908" s="120"/>
      <c r="M908" s="120"/>
      <c r="N908" s="120"/>
      <c r="O908" s="120"/>
      <c r="P908" s="120"/>
      <c r="Q908" s="120"/>
      <c r="R908" s="120"/>
      <c r="S908" s="120"/>
      <c r="T908" s="120"/>
      <c r="U908" s="120"/>
      <c r="V908" s="120"/>
      <c r="W908" s="120"/>
      <c r="X908" s="120"/>
      <c r="Y908" s="120"/>
      <c r="Z908" s="120"/>
      <c r="AA908" s="120"/>
      <c r="AB908" s="120"/>
      <c r="AC908" s="120"/>
    </row>
    <row r="909" spans="1:29" ht="21" customHeight="1">
      <c r="A909" s="120"/>
      <c r="B909" s="120"/>
      <c r="C909" s="120"/>
      <c r="D909" s="120"/>
      <c r="E909" s="120"/>
      <c r="F909" s="120"/>
      <c r="G909" s="120"/>
      <c r="H909" s="120"/>
      <c r="I909" s="120"/>
      <c r="J909" s="120"/>
      <c r="K909" s="120"/>
      <c r="L909" s="120"/>
      <c r="M909" s="120"/>
      <c r="N909" s="120"/>
      <c r="O909" s="120"/>
      <c r="P909" s="120"/>
      <c r="Q909" s="120"/>
      <c r="R909" s="120"/>
      <c r="S909" s="120"/>
      <c r="T909" s="120"/>
      <c r="U909" s="120"/>
      <c r="V909" s="120"/>
      <c r="W909" s="120"/>
      <c r="X909" s="120"/>
      <c r="Y909" s="120"/>
      <c r="Z909" s="120"/>
      <c r="AA909" s="120"/>
      <c r="AB909" s="120"/>
      <c r="AC909" s="120"/>
    </row>
    <row r="910" spans="1:29" ht="21" customHeight="1">
      <c r="A910" s="120"/>
      <c r="B910" s="120"/>
      <c r="C910" s="120"/>
      <c r="D910" s="120"/>
      <c r="E910" s="120"/>
      <c r="F910" s="120"/>
      <c r="G910" s="120"/>
      <c r="H910" s="120"/>
      <c r="I910" s="120"/>
      <c r="J910" s="120"/>
      <c r="K910" s="120"/>
      <c r="L910" s="120"/>
      <c r="M910" s="120"/>
      <c r="N910" s="120"/>
      <c r="O910" s="120"/>
      <c r="P910" s="120"/>
      <c r="Q910" s="120"/>
      <c r="R910" s="120"/>
      <c r="S910" s="120"/>
      <c r="T910" s="120"/>
      <c r="U910" s="120"/>
      <c r="V910" s="120"/>
      <c r="W910" s="120"/>
      <c r="X910" s="120"/>
      <c r="Y910" s="120"/>
      <c r="Z910" s="120"/>
      <c r="AA910" s="120"/>
      <c r="AB910" s="120"/>
      <c r="AC910" s="120"/>
    </row>
    <row r="911" spans="1:29" ht="21" customHeight="1">
      <c r="A911" s="120"/>
      <c r="B911" s="120"/>
      <c r="C911" s="120"/>
      <c r="D911" s="120"/>
      <c r="E911" s="120"/>
      <c r="F911" s="120"/>
      <c r="G911" s="120"/>
      <c r="H911" s="120"/>
      <c r="I911" s="120"/>
      <c r="J911" s="120"/>
      <c r="K911" s="120"/>
      <c r="L911" s="120"/>
      <c r="M911" s="120"/>
      <c r="N911" s="120"/>
      <c r="O911" s="120"/>
      <c r="P911" s="120"/>
      <c r="Q911" s="120"/>
      <c r="R911" s="120"/>
      <c r="S911" s="120"/>
      <c r="T911" s="120"/>
      <c r="U911" s="120"/>
      <c r="V911" s="120"/>
      <c r="W911" s="120"/>
      <c r="X911" s="120"/>
      <c r="Y911" s="120"/>
      <c r="Z911" s="120"/>
      <c r="AA911" s="120"/>
      <c r="AB911" s="120"/>
      <c r="AC911" s="120"/>
    </row>
    <row r="912" spans="1:29" ht="21" customHeight="1">
      <c r="A912" s="120"/>
      <c r="B912" s="120"/>
      <c r="C912" s="120"/>
      <c r="D912" s="120"/>
      <c r="E912" s="120"/>
      <c r="F912" s="120"/>
      <c r="G912" s="120"/>
      <c r="H912" s="120"/>
      <c r="I912" s="120"/>
      <c r="J912" s="120"/>
      <c r="K912" s="120"/>
      <c r="L912" s="120"/>
      <c r="M912" s="120"/>
      <c r="N912" s="120"/>
      <c r="O912" s="120"/>
      <c r="P912" s="120"/>
      <c r="Q912" s="120"/>
      <c r="R912" s="120"/>
      <c r="S912" s="120"/>
      <c r="T912" s="120"/>
      <c r="U912" s="120"/>
      <c r="V912" s="120"/>
      <c r="W912" s="120"/>
      <c r="X912" s="120"/>
      <c r="Y912" s="120"/>
      <c r="Z912" s="120"/>
      <c r="AA912" s="120"/>
      <c r="AB912" s="120"/>
      <c r="AC912" s="120"/>
    </row>
    <row r="913" spans="1:29" ht="21" customHeight="1">
      <c r="A913" s="120"/>
      <c r="B913" s="120"/>
      <c r="C913" s="120"/>
      <c r="D913" s="120"/>
      <c r="E913" s="120"/>
      <c r="F913" s="120"/>
      <c r="G913" s="120"/>
      <c r="H913" s="120"/>
      <c r="I913" s="120"/>
      <c r="J913" s="120"/>
      <c r="K913" s="120"/>
      <c r="L913" s="120"/>
      <c r="M913" s="120"/>
      <c r="N913" s="120"/>
      <c r="O913" s="120"/>
      <c r="P913" s="120"/>
      <c r="Q913" s="120"/>
      <c r="R913" s="120"/>
      <c r="S913" s="120"/>
      <c r="T913" s="120"/>
      <c r="U913" s="120"/>
      <c r="V913" s="120"/>
      <c r="W913" s="120"/>
      <c r="X913" s="120"/>
      <c r="Y913" s="120"/>
      <c r="Z913" s="120"/>
      <c r="AA913" s="120"/>
      <c r="AB913" s="120"/>
      <c r="AC913" s="120"/>
    </row>
    <row r="914" spans="1:29" ht="21" customHeight="1">
      <c r="A914" s="120"/>
      <c r="B914" s="120"/>
      <c r="C914" s="120"/>
      <c r="D914" s="120"/>
      <c r="E914" s="120"/>
      <c r="F914" s="120"/>
      <c r="G914" s="120"/>
      <c r="H914" s="120"/>
      <c r="I914" s="120"/>
      <c r="J914" s="120"/>
      <c r="K914" s="120"/>
      <c r="L914" s="120"/>
      <c r="M914" s="120"/>
      <c r="N914" s="120"/>
      <c r="O914" s="120"/>
      <c r="P914" s="120"/>
      <c r="Q914" s="120"/>
      <c r="R914" s="120"/>
      <c r="S914" s="120"/>
      <c r="T914" s="120"/>
      <c r="U914" s="120"/>
      <c r="V914" s="120"/>
      <c r="W914" s="120"/>
      <c r="X914" s="120"/>
      <c r="Y914" s="120"/>
      <c r="Z914" s="120"/>
      <c r="AA914" s="120"/>
      <c r="AB914" s="120"/>
      <c r="AC914" s="120"/>
    </row>
    <row r="915" spans="1:29" ht="21" customHeight="1">
      <c r="A915" s="120"/>
      <c r="B915" s="120"/>
      <c r="C915" s="120"/>
      <c r="D915" s="120"/>
      <c r="E915" s="120"/>
      <c r="F915" s="120"/>
      <c r="G915" s="120"/>
      <c r="H915" s="120"/>
      <c r="I915" s="120"/>
      <c r="J915" s="120"/>
      <c r="K915" s="120"/>
      <c r="L915" s="120"/>
      <c r="M915" s="120"/>
      <c r="N915" s="120"/>
      <c r="O915" s="120"/>
      <c r="P915" s="120"/>
      <c r="Q915" s="120"/>
      <c r="R915" s="120"/>
      <c r="S915" s="120"/>
      <c r="T915" s="120"/>
      <c r="U915" s="120"/>
      <c r="V915" s="120"/>
      <c r="W915" s="120"/>
      <c r="X915" s="120"/>
      <c r="Y915" s="120"/>
      <c r="Z915" s="120"/>
      <c r="AA915" s="120"/>
      <c r="AB915" s="120"/>
      <c r="AC915" s="120"/>
    </row>
    <row r="916" spans="1:29" ht="21" customHeight="1">
      <c r="A916" s="120"/>
      <c r="B916" s="120"/>
      <c r="C916" s="120"/>
      <c r="D916" s="120"/>
      <c r="E916" s="120"/>
      <c r="F916" s="120"/>
      <c r="G916" s="120"/>
      <c r="H916" s="120"/>
      <c r="I916" s="120"/>
      <c r="J916" s="120"/>
      <c r="K916" s="120"/>
      <c r="L916" s="120"/>
      <c r="M916" s="120"/>
      <c r="N916" s="120"/>
      <c r="O916" s="120"/>
      <c r="P916" s="120"/>
      <c r="Q916" s="120"/>
      <c r="R916" s="120"/>
      <c r="S916" s="120"/>
      <c r="T916" s="120"/>
      <c r="U916" s="120"/>
      <c r="V916" s="120"/>
      <c r="W916" s="120"/>
      <c r="X916" s="120"/>
      <c r="Y916" s="120"/>
      <c r="Z916" s="120"/>
      <c r="AA916" s="120"/>
      <c r="AB916" s="120"/>
      <c r="AC916" s="120"/>
    </row>
    <row r="917" spans="1:29" ht="21" customHeight="1">
      <c r="A917" s="120"/>
      <c r="B917" s="120"/>
      <c r="C917" s="120"/>
      <c r="D917" s="120"/>
      <c r="E917" s="120"/>
      <c r="F917" s="120"/>
      <c r="G917" s="120"/>
      <c r="H917" s="120"/>
      <c r="I917" s="120"/>
      <c r="J917" s="120"/>
      <c r="K917" s="120"/>
      <c r="L917" s="120"/>
      <c r="M917" s="120"/>
      <c r="N917" s="120"/>
      <c r="O917" s="120"/>
      <c r="P917" s="120"/>
      <c r="Q917" s="120"/>
      <c r="R917" s="120"/>
      <c r="S917" s="120"/>
      <c r="T917" s="120"/>
      <c r="U917" s="120"/>
      <c r="V917" s="120"/>
      <c r="W917" s="120"/>
      <c r="X917" s="120"/>
      <c r="Y917" s="120"/>
      <c r="Z917" s="120"/>
      <c r="AA917" s="120"/>
      <c r="AB917" s="120"/>
      <c r="AC917" s="120"/>
    </row>
    <row r="918" spans="1:29" ht="21" customHeight="1">
      <c r="A918" s="120"/>
      <c r="B918" s="120"/>
      <c r="C918" s="120"/>
      <c r="D918" s="120"/>
      <c r="E918" s="120"/>
      <c r="F918" s="120"/>
      <c r="G918" s="120"/>
      <c r="H918" s="120"/>
      <c r="I918" s="120"/>
      <c r="J918" s="120"/>
      <c r="K918" s="120"/>
      <c r="L918" s="120"/>
      <c r="M918" s="120"/>
      <c r="N918" s="120"/>
      <c r="O918" s="120"/>
      <c r="P918" s="120"/>
      <c r="Q918" s="120"/>
      <c r="R918" s="120"/>
      <c r="S918" s="120"/>
      <c r="T918" s="120"/>
      <c r="U918" s="120"/>
      <c r="V918" s="120"/>
      <c r="W918" s="120"/>
      <c r="X918" s="120"/>
      <c r="Y918" s="120"/>
      <c r="Z918" s="120"/>
      <c r="AA918" s="120"/>
      <c r="AB918" s="120"/>
      <c r="AC918" s="120"/>
    </row>
    <row r="919" spans="1:29" ht="21" customHeight="1">
      <c r="A919" s="120"/>
      <c r="B919" s="120"/>
      <c r="C919" s="120"/>
      <c r="D919" s="120"/>
      <c r="E919" s="120"/>
      <c r="F919" s="120"/>
      <c r="G919" s="120"/>
      <c r="H919" s="120"/>
      <c r="I919" s="120"/>
      <c r="J919" s="120"/>
      <c r="K919" s="120"/>
      <c r="L919" s="120"/>
      <c r="M919" s="120"/>
      <c r="N919" s="120"/>
      <c r="O919" s="120"/>
      <c r="P919" s="120"/>
      <c r="Q919" s="120"/>
      <c r="R919" s="120"/>
      <c r="S919" s="120"/>
      <c r="T919" s="120"/>
      <c r="U919" s="120"/>
      <c r="V919" s="120"/>
      <c r="W919" s="120"/>
      <c r="X919" s="120"/>
      <c r="Y919" s="120"/>
      <c r="Z919" s="120"/>
      <c r="AA919" s="120"/>
      <c r="AB919" s="120"/>
      <c r="AC919" s="120"/>
    </row>
    <row r="920" spans="1:29" ht="21" customHeight="1">
      <c r="A920" s="120"/>
      <c r="B920" s="120"/>
      <c r="C920" s="120"/>
      <c r="D920" s="120"/>
      <c r="E920" s="120"/>
      <c r="F920" s="120"/>
      <c r="G920" s="120"/>
      <c r="H920" s="120"/>
      <c r="I920" s="120"/>
      <c r="J920" s="120"/>
      <c r="K920" s="120"/>
      <c r="L920" s="120"/>
      <c r="M920" s="120"/>
      <c r="N920" s="120"/>
      <c r="O920" s="120"/>
      <c r="P920" s="120"/>
      <c r="Q920" s="120"/>
      <c r="R920" s="120"/>
      <c r="S920" s="120"/>
      <c r="T920" s="120"/>
      <c r="U920" s="120"/>
      <c r="V920" s="120"/>
      <c r="W920" s="120"/>
      <c r="X920" s="120"/>
      <c r="Y920" s="120"/>
      <c r="Z920" s="120"/>
      <c r="AA920" s="120"/>
      <c r="AB920" s="120"/>
      <c r="AC920" s="120"/>
    </row>
    <row r="921" spans="1:29" ht="21" customHeight="1">
      <c r="A921" s="120"/>
      <c r="B921" s="120"/>
      <c r="C921" s="120"/>
      <c r="D921" s="120"/>
      <c r="E921" s="120"/>
      <c r="F921" s="120"/>
      <c r="G921" s="120"/>
      <c r="H921" s="120"/>
      <c r="I921" s="120"/>
      <c r="J921" s="120"/>
      <c r="K921" s="120"/>
      <c r="L921" s="120"/>
      <c r="M921" s="120"/>
      <c r="N921" s="120"/>
      <c r="O921" s="120"/>
      <c r="P921" s="120"/>
      <c r="Q921" s="120"/>
      <c r="R921" s="120"/>
      <c r="S921" s="120"/>
      <c r="T921" s="120"/>
      <c r="U921" s="120"/>
      <c r="V921" s="120"/>
      <c r="W921" s="120"/>
      <c r="X921" s="120"/>
      <c r="Y921" s="120"/>
      <c r="Z921" s="120"/>
      <c r="AA921" s="120"/>
      <c r="AB921" s="120"/>
      <c r="AC921" s="120"/>
    </row>
    <row r="922" spans="1:29" ht="21" customHeight="1">
      <c r="A922" s="120"/>
      <c r="B922" s="120"/>
      <c r="C922" s="120"/>
      <c r="D922" s="120"/>
      <c r="E922" s="120"/>
      <c r="F922" s="120"/>
      <c r="G922" s="120"/>
      <c r="H922" s="120"/>
      <c r="I922" s="120"/>
      <c r="J922" s="120"/>
      <c r="K922" s="120"/>
      <c r="L922" s="120"/>
      <c r="M922" s="120"/>
      <c r="N922" s="120"/>
      <c r="O922" s="120"/>
      <c r="P922" s="120"/>
      <c r="Q922" s="120"/>
      <c r="R922" s="120"/>
      <c r="S922" s="120"/>
      <c r="T922" s="120"/>
      <c r="U922" s="120"/>
      <c r="V922" s="120"/>
      <c r="W922" s="120"/>
      <c r="X922" s="120"/>
      <c r="Y922" s="120"/>
      <c r="Z922" s="120"/>
      <c r="AA922" s="120"/>
      <c r="AB922" s="120"/>
      <c r="AC922" s="120"/>
    </row>
    <row r="923" spans="1:29" ht="21" customHeight="1">
      <c r="A923" s="120"/>
      <c r="B923" s="120"/>
      <c r="C923" s="120"/>
      <c r="D923" s="120"/>
      <c r="E923" s="120"/>
      <c r="F923" s="120"/>
      <c r="G923" s="120"/>
      <c r="H923" s="120"/>
      <c r="I923" s="120"/>
      <c r="J923" s="120"/>
      <c r="K923" s="120"/>
      <c r="L923" s="120"/>
      <c r="M923" s="120"/>
      <c r="N923" s="120"/>
      <c r="O923" s="120"/>
      <c r="P923" s="120"/>
      <c r="Q923" s="120"/>
      <c r="R923" s="120"/>
      <c r="S923" s="120"/>
      <c r="T923" s="120"/>
      <c r="U923" s="120"/>
      <c r="V923" s="120"/>
      <c r="W923" s="120"/>
      <c r="X923" s="120"/>
      <c r="Y923" s="120"/>
      <c r="Z923" s="120"/>
      <c r="AA923" s="120"/>
      <c r="AB923" s="120"/>
      <c r="AC923" s="120"/>
    </row>
    <row r="924" spans="1:29" ht="21" customHeight="1">
      <c r="A924" s="120"/>
      <c r="B924" s="120"/>
      <c r="C924" s="120"/>
      <c r="D924" s="120"/>
      <c r="E924" s="120"/>
      <c r="F924" s="120"/>
      <c r="G924" s="120"/>
      <c r="H924" s="120"/>
      <c r="I924" s="120"/>
      <c r="J924" s="120"/>
      <c r="K924" s="120"/>
      <c r="L924" s="120"/>
      <c r="M924" s="120"/>
      <c r="N924" s="120"/>
      <c r="O924" s="120"/>
      <c r="P924" s="120"/>
      <c r="Q924" s="120"/>
      <c r="R924" s="120"/>
      <c r="S924" s="120"/>
      <c r="T924" s="120"/>
      <c r="U924" s="120"/>
      <c r="V924" s="120"/>
      <c r="W924" s="120"/>
      <c r="X924" s="120"/>
      <c r="Y924" s="120"/>
      <c r="Z924" s="120"/>
      <c r="AA924" s="120"/>
      <c r="AB924" s="120"/>
      <c r="AC924" s="120"/>
    </row>
    <row r="925" spans="1:29" ht="21" customHeight="1">
      <c r="A925" s="120"/>
      <c r="B925" s="120"/>
      <c r="C925" s="120"/>
      <c r="D925" s="120"/>
      <c r="E925" s="120"/>
      <c r="F925" s="120"/>
      <c r="G925" s="120"/>
      <c r="H925" s="120"/>
      <c r="I925" s="120"/>
      <c r="J925" s="120"/>
      <c r="K925" s="120"/>
      <c r="L925" s="120"/>
      <c r="M925" s="120"/>
      <c r="N925" s="120"/>
      <c r="O925" s="120"/>
      <c r="P925" s="120"/>
      <c r="Q925" s="120"/>
      <c r="R925" s="120"/>
      <c r="S925" s="120"/>
      <c r="T925" s="120"/>
      <c r="U925" s="120"/>
      <c r="V925" s="120"/>
      <c r="W925" s="120"/>
      <c r="X925" s="120"/>
      <c r="Y925" s="120"/>
      <c r="Z925" s="120"/>
      <c r="AA925" s="120"/>
      <c r="AB925" s="120"/>
      <c r="AC925" s="120"/>
    </row>
    <row r="926" spans="1:29" ht="21" customHeight="1">
      <c r="A926" s="120"/>
      <c r="B926" s="120"/>
      <c r="C926" s="120"/>
      <c r="D926" s="120"/>
      <c r="E926" s="120"/>
      <c r="F926" s="120"/>
      <c r="G926" s="120"/>
      <c r="H926" s="120"/>
      <c r="I926" s="120"/>
      <c r="J926" s="120"/>
      <c r="K926" s="120"/>
      <c r="L926" s="120"/>
      <c r="M926" s="120"/>
      <c r="N926" s="120"/>
      <c r="O926" s="120"/>
      <c r="P926" s="120"/>
      <c r="Q926" s="120"/>
      <c r="R926" s="120"/>
      <c r="S926" s="120"/>
      <c r="T926" s="120"/>
      <c r="U926" s="120"/>
      <c r="V926" s="120"/>
      <c r="W926" s="120"/>
      <c r="X926" s="120"/>
      <c r="Y926" s="120"/>
      <c r="Z926" s="120"/>
      <c r="AA926" s="120"/>
      <c r="AB926" s="120"/>
      <c r="AC926" s="120"/>
    </row>
    <row r="927" spans="1:29" ht="21" customHeight="1">
      <c r="A927" s="120"/>
      <c r="B927" s="120"/>
      <c r="C927" s="120"/>
      <c r="D927" s="120"/>
      <c r="E927" s="120"/>
      <c r="F927" s="120"/>
      <c r="G927" s="120"/>
      <c r="H927" s="120"/>
      <c r="I927" s="120"/>
      <c r="J927" s="120"/>
      <c r="K927" s="120"/>
      <c r="L927" s="120"/>
      <c r="M927" s="120"/>
      <c r="N927" s="120"/>
      <c r="O927" s="120"/>
      <c r="P927" s="120"/>
      <c r="Q927" s="120"/>
      <c r="R927" s="120"/>
      <c r="S927" s="120"/>
      <c r="T927" s="120"/>
      <c r="U927" s="120"/>
      <c r="V927" s="120"/>
      <c r="W927" s="120"/>
      <c r="X927" s="120"/>
      <c r="Y927" s="120"/>
      <c r="Z927" s="120"/>
      <c r="AA927" s="120"/>
      <c r="AB927" s="120"/>
      <c r="AC927" s="120"/>
    </row>
    <row r="928" spans="1:29" ht="21" customHeight="1">
      <c r="A928" s="120"/>
      <c r="B928" s="120"/>
      <c r="C928" s="120"/>
      <c r="D928" s="120"/>
      <c r="E928" s="120"/>
      <c r="F928" s="120"/>
      <c r="G928" s="120"/>
      <c r="H928" s="120"/>
      <c r="I928" s="120"/>
      <c r="J928" s="120"/>
      <c r="K928" s="120"/>
      <c r="L928" s="120"/>
      <c r="M928" s="120"/>
      <c r="N928" s="120"/>
      <c r="O928" s="120"/>
      <c r="P928" s="120"/>
      <c r="Q928" s="120"/>
      <c r="R928" s="120"/>
      <c r="S928" s="120"/>
      <c r="T928" s="120"/>
      <c r="U928" s="120"/>
      <c r="V928" s="120"/>
      <c r="W928" s="120"/>
      <c r="X928" s="120"/>
      <c r="Y928" s="120"/>
      <c r="Z928" s="120"/>
      <c r="AA928" s="120"/>
      <c r="AB928" s="120"/>
      <c r="AC928" s="120"/>
    </row>
    <row r="929" spans="1:29" ht="21" customHeight="1">
      <c r="A929" s="120"/>
      <c r="B929" s="120"/>
      <c r="C929" s="120"/>
      <c r="D929" s="120"/>
      <c r="E929" s="120"/>
      <c r="F929" s="120"/>
      <c r="G929" s="120"/>
      <c r="H929" s="120"/>
      <c r="I929" s="120"/>
      <c r="J929" s="120"/>
      <c r="K929" s="120"/>
      <c r="L929" s="120"/>
      <c r="M929" s="120"/>
      <c r="N929" s="120"/>
      <c r="O929" s="120"/>
      <c r="P929" s="120"/>
      <c r="Q929" s="120"/>
      <c r="R929" s="120"/>
      <c r="S929" s="120"/>
      <c r="T929" s="120"/>
      <c r="U929" s="120"/>
      <c r="V929" s="120"/>
      <c r="W929" s="120"/>
      <c r="X929" s="120"/>
      <c r="Y929" s="120"/>
      <c r="Z929" s="120"/>
      <c r="AA929" s="120"/>
      <c r="AB929" s="120"/>
      <c r="AC929" s="120"/>
    </row>
    <row r="930" spans="1:29" ht="21" customHeight="1">
      <c r="A930" s="120"/>
      <c r="B930" s="120"/>
      <c r="C930" s="120"/>
      <c r="D930" s="120"/>
      <c r="E930" s="120"/>
      <c r="F930" s="120"/>
      <c r="G930" s="120"/>
      <c r="H930" s="120"/>
      <c r="I930" s="120"/>
      <c r="J930" s="120"/>
      <c r="K930" s="120"/>
      <c r="L930" s="120"/>
      <c r="M930" s="120"/>
      <c r="N930" s="120"/>
      <c r="O930" s="120"/>
      <c r="P930" s="120"/>
      <c r="Q930" s="120"/>
      <c r="R930" s="120"/>
      <c r="S930" s="120"/>
      <c r="T930" s="120"/>
      <c r="U930" s="120"/>
      <c r="V930" s="120"/>
      <c r="W930" s="120"/>
      <c r="X930" s="120"/>
      <c r="Y930" s="120"/>
      <c r="Z930" s="120"/>
      <c r="AA930" s="120"/>
      <c r="AB930" s="120"/>
      <c r="AC930" s="120"/>
    </row>
    <row r="931" spans="1:29" ht="21" customHeight="1">
      <c r="A931" s="120"/>
      <c r="B931" s="120"/>
      <c r="C931" s="120"/>
      <c r="D931" s="120"/>
      <c r="E931" s="120"/>
      <c r="F931" s="120"/>
      <c r="G931" s="120"/>
      <c r="H931" s="120"/>
      <c r="I931" s="120"/>
      <c r="J931" s="120"/>
      <c r="K931" s="120"/>
      <c r="L931" s="120"/>
      <c r="M931" s="120"/>
      <c r="N931" s="120"/>
      <c r="O931" s="120"/>
      <c r="P931" s="120"/>
      <c r="Q931" s="120"/>
      <c r="R931" s="120"/>
      <c r="S931" s="120"/>
      <c r="T931" s="120"/>
      <c r="U931" s="120"/>
      <c r="V931" s="120"/>
      <c r="W931" s="120"/>
      <c r="X931" s="120"/>
      <c r="Y931" s="120"/>
      <c r="Z931" s="120"/>
      <c r="AA931" s="120"/>
      <c r="AB931" s="120"/>
      <c r="AC931" s="120"/>
    </row>
    <row r="932" spans="1:29" ht="21" customHeight="1">
      <c r="A932" s="120"/>
      <c r="B932" s="120"/>
      <c r="C932" s="120"/>
      <c r="D932" s="120"/>
      <c r="E932" s="120"/>
      <c r="F932" s="120"/>
      <c r="G932" s="120"/>
      <c r="H932" s="120"/>
      <c r="I932" s="120"/>
      <c r="J932" s="120"/>
      <c r="K932" s="120"/>
      <c r="L932" s="120"/>
      <c r="M932" s="120"/>
      <c r="N932" s="120"/>
      <c r="O932" s="120"/>
      <c r="P932" s="120"/>
      <c r="Q932" s="120"/>
      <c r="R932" s="120"/>
      <c r="S932" s="120"/>
      <c r="T932" s="120"/>
      <c r="U932" s="120"/>
      <c r="V932" s="120"/>
      <c r="W932" s="120"/>
      <c r="X932" s="120"/>
      <c r="Y932" s="120"/>
      <c r="Z932" s="120"/>
      <c r="AA932" s="120"/>
      <c r="AB932" s="120"/>
      <c r="AC932" s="120"/>
    </row>
    <row r="933" spans="1:29" ht="21" customHeight="1">
      <c r="A933" s="120"/>
      <c r="B933" s="120"/>
      <c r="C933" s="120"/>
      <c r="D933" s="120"/>
      <c r="E933" s="120"/>
      <c r="F933" s="120"/>
      <c r="G933" s="120"/>
      <c r="H933" s="120"/>
      <c r="I933" s="120"/>
      <c r="J933" s="120"/>
      <c r="K933" s="120"/>
      <c r="L933" s="120"/>
      <c r="M933" s="120"/>
      <c r="N933" s="120"/>
      <c r="O933" s="120"/>
      <c r="P933" s="120"/>
      <c r="Q933" s="120"/>
      <c r="R933" s="120"/>
      <c r="S933" s="120"/>
      <c r="T933" s="120"/>
      <c r="U933" s="120"/>
      <c r="V933" s="120"/>
      <c r="W933" s="120"/>
      <c r="X933" s="120"/>
      <c r="Y933" s="120"/>
      <c r="Z933" s="120"/>
      <c r="AA933" s="120"/>
      <c r="AB933" s="120"/>
      <c r="AC933" s="120"/>
    </row>
    <row r="934" spans="1:29" ht="21" customHeight="1">
      <c r="A934" s="120"/>
      <c r="B934" s="120"/>
      <c r="C934" s="120"/>
      <c r="D934" s="120"/>
      <c r="E934" s="120"/>
      <c r="F934" s="120"/>
      <c r="G934" s="120"/>
      <c r="H934" s="120"/>
      <c r="I934" s="120"/>
      <c r="J934" s="120"/>
      <c r="K934" s="120"/>
      <c r="L934" s="120"/>
      <c r="M934" s="120"/>
      <c r="N934" s="120"/>
      <c r="O934" s="120"/>
      <c r="P934" s="120"/>
      <c r="Q934" s="120"/>
      <c r="R934" s="120"/>
      <c r="S934" s="120"/>
      <c r="T934" s="120"/>
      <c r="U934" s="120"/>
      <c r="V934" s="120"/>
      <c r="W934" s="120"/>
      <c r="X934" s="120"/>
      <c r="Y934" s="120"/>
      <c r="Z934" s="120"/>
      <c r="AA934" s="120"/>
      <c r="AB934" s="120"/>
      <c r="AC934" s="120"/>
    </row>
    <row r="935" spans="1:29" ht="21" customHeight="1">
      <c r="A935" s="120"/>
      <c r="B935" s="120"/>
      <c r="C935" s="120"/>
      <c r="D935" s="120"/>
      <c r="E935" s="120"/>
      <c r="F935" s="120"/>
      <c r="G935" s="120"/>
      <c r="H935" s="120"/>
      <c r="I935" s="120"/>
      <c r="J935" s="120"/>
      <c r="K935" s="120"/>
      <c r="L935" s="120"/>
      <c r="M935" s="120"/>
      <c r="N935" s="120"/>
      <c r="O935" s="120"/>
      <c r="P935" s="120"/>
      <c r="Q935" s="120"/>
      <c r="R935" s="120"/>
      <c r="S935" s="120"/>
      <c r="T935" s="120"/>
      <c r="U935" s="120"/>
      <c r="V935" s="120"/>
      <c r="W935" s="120"/>
      <c r="X935" s="120"/>
      <c r="Y935" s="120"/>
      <c r="Z935" s="120"/>
      <c r="AA935" s="120"/>
      <c r="AB935" s="120"/>
      <c r="AC935" s="120"/>
    </row>
    <row r="936" spans="1:29" ht="21" customHeight="1">
      <c r="A936" s="120"/>
      <c r="B936" s="120"/>
      <c r="C936" s="120"/>
      <c r="D936" s="120"/>
      <c r="E936" s="120"/>
      <c r="F936" s="120"/>
      <c r="G936" s="120"/>
      <c r="H936" s="120"/>
      <c r="I936" s="120"/>
      <c r="J936" s="120"/>
      <c r="K936" s="120"/>
      <c r="L936" s="120"/>
      <c r="M936" s="120"/>
      <c r="N936" s="120"/>
      <c r="O936" s="120"/>
      <c r="P936" s="120"/>
      <c r="Q936" s="120"/>
      <c r="R936" s="120"/>
      <c r="S936" s="120"/>
      <c r="T936" s="120"/>
      <c r="U936" s="120"/>
      <c r="V936" s="120"/>
      <c r="W936" s="120"/>
      <c r="X936" s="120"/>
      <c r="Y936" s="120"/>
      <c r="Z936" s="120"/>
      <c r="AA936" s="120"/>
      <c r="AB936" s="120"/>
      <c r="AC936" s="120"/>
    </row>
    <row r="937" spans="1:29" ht="21" customHeight="1">
      <c r="A937" s="120"/>
      <c r="B937" s="120"/>
      <c r="C937" s="120"/>
      <c r="D937" s="120"/>
      <c r="E937" s="120"/>
      <c r="F937" s="120"/>
      <c r="G937" s="120"/>
      <c r="H937" s="120"/>
      <c r="I937" s="120"/>
      <c r="J937" s="120"/>
      <c r="K937" s="120"/>
      <c r="L937" s="120"/>
      <c r="M937" s="120"/>
      <c r="N937" s="120"/>
      <c r="O937" s="120"/>
      <c r="P937" s="120"/>
      <c r="Q937" s="120"/>
      <c r="R937" s="120"/>
      <c r="S937" s="120"/>
      <c r="T937" s="120"/>
      <c r="U937" s="120"/>
      <c r="V937" s="120"/>
      <c r="W937" s="120"/>
      <c r="X937" s="120"/>
      <c r="Y937" s="120"/>
      <c r="Z937" s="120"/>
      <c r="AA937" s="120"/>
      <c r="AB937" s="120"/>
      <c r="AC937" s="120"/>
    </row>
    <row r="938" spans="1:29" ht="21" customHeight="1">
      <c r="A938" s="120"/>
      <c r="B938" s="120"/>
      <c r="C938" s="120"/>
      <c r="D938" s="120"/>
      <c r="E938" s="120"/>
      <c r="F938" s="120"/>
      <c r="G938" s="120"/>
      <c r="H938" s="120"/>
      <c r="I938" s="120"/>
      <c r="J938" s="120"/>
      <c r="K938" s="120"/>
      <c r="L938" s="120"/>
      <c r="M938" s="120"/>
      <c r="N938" s="120"/>
      <c r="O938" s="120"/>
      <c r="P938" s="120"/>
      <c r="Q938" s="120"/>
      <c r="R938" s="120"/>
      <c r="S938" s="120"/>
      <c r="T938" s="120"/>
      <c r="U938" s="120"/>
      <c r="V938" s="120"/>
      <c r="W938" s="120"/>
      <c r="X938" s="120"/>
      <c r="Y938" s="120"/>
      <c r="Z938" s="120"/>
      <c r="AA938" s="120"/>
      <c r="AB938" s="120"/>
      <c r="AC938" s="120"/>
    </row>
    <row r="939" spans="1:29" ht="21" customHeight="1">
      <c r="A939" s="120"/>
      <c r="B939" s="120"/>
      <c r="C939" s="120"/>
      <c r="D939" s="120"/>
      <c r="E939" s="120"/>
      <c r="F939" s="120"/>
      <c r="G939" s="120"/>
      <c r="H939" s="120"/>
      <c r="I939" s="120"/>
      <c r="J939" s="120"/>
      <c r="K939" s="120"/>
      <c r="L939" s="120"/>
      <c r="M939" s="120"/>
      <c r="N939" s="120"/>
      <c r="O939" s="120"/>
      <c r="P939" s="120"/>
      <c r="Q939" s="120"/>
      <c r="R939" s="120"/>
      <c r="S939" s="120"/>
      <c r="T939" s="120"/>
      <c r="U939" s="120"/>
      <c r="V939" s="120"/>
      <c r="W939" s="120"/>
      <c r="X939" s="120"/>
      <c r="Y939" s="120"/>
      <c r="Z939" s="120"/>
      <c r="AA939" s="120"/>
      <c r="AB939" s="120"/>
      <c r="AC939" s="120"/>
    </row>
    <row r="940" spans="1:29" ht="21" customHeight="1">
      <c r="A940" s="120"/>
      <c r="B940" s="120"/>
      <c r="C940" s="120"/>
      <c r="D940" s="120"/>
      <c r="E940" s="120"/>
      <c r="F940" s="120"/>
      <c r="G940" s="120"/>
      <c r="H940" s="120"/>
      <c r="I940" s="120"/>
      <c r="J940" s="120"/>
      <c r="K940" s="120"/>
      <c r="L940" s="120"/>
      <c r="M940" s="120"/>
      <c r="N940" s="120"/>
      <c r="O940" s="120"/>
      <c r="P940" s="120"/>
      <c r="Q940" s="120"/>
      <c r="R940" s="120"/>
      <c r="S940" s="120"/>
      <c r="T940" s="120"/>
      <c r="U940" s="120"/>
      <c r="V940" s="120"/>
      <c r="W940" s="120"/>
      <c r="X940" s="120"/>
      <c r="Y940" s="120"/>
      <c r="Z940" s="120"/>
      <c r="AA940" s="120"/>
      <c r="AB940" s="120"/>
      <c r="AC940" s="120"/>
    </row>
    <row r="941" spans="1:29" ht="21" customHeight="1">
      <c r="A941" s="120"/>
      <c r="B941" s="120"/>
      <c r="C941" s="120"/>
      <c r="D941" s="120"/>
      <c r="E941" s="120"/>
      <c r="F941" s="120"/>
      <c r="G941" s="120"/>
      <c r="H941" s="120"/>
      <c r="I941" s="120"/>
      <c r="J941" s="120"/>
      <c r="K941" s="120"/>
      <c r="L941" s="120"/>
      <c r="M941" s="120"/>
      <c r="N941" s="120"/>
      <c r="O941" s="120"/>
      <c r="P941" s="120"/>
      <c r="Q941" s="120"/>
      <c r="R941" s="120"/>
      <c r="S941" s="120"/>
      <c r="T941" s="120"/>
      <c r="U941" s="120"/>
      <c r="V941" s="120"/>
      <c r="W941" s="120"/>
      <c r="X941" s="120"/>
      <c r="Y941" s="120"/>
      <c r="Z941" s="120"/>
      <c r="AA941" s="120"/>
      <c r="AB941" s="120"/>
      <c r="AC941" s="120"/>
    </row>
    <row r="942" spans="1:29" ht="21" customHeight="1">
      <c r="A942" s="120"/>
      <c r="B942" s="120"/>
      <c r="C942" s="120"/>
      <c r="D942" s="120"/>
      <c r="E942" s="120"/>
      <c r="F942" s="120"/>
      <c r="G942" s="120"/>
      <c r="H942" s="120"/>
      <c r="I942" s="120"/>
      <c r="J942" s="120"/>
      <c r="K942" s="120"/>
      <c r="L942" s="120"/>
      <c r="M942" s="120"/>
      <c r="N942" s="120"/>
      <c r="O942" s="120"/>
      <c r="P942" s="120"/>
      <c r="Q942" s="120"/>
      <c r="R942" s="120"/>
      <c r="S942" s="120"/>
      <c r="T942" s="120"/>
      <c r="U942" s="120"/>
      <c r="V942" s="120"/>
      <c r="W942" s="120"/>
      <c r="X942" s="120"/>
      <c r="Y942" s="120"/>
      <c r="Z942" s="120"/>
      <c r="AA942" s="120"/>
      <c r="AB942" s="120"/>
      <c r="AC942" s="120"/>
    </row>
    <row r="943" spans="1:29" ht="21" customHeight="1">
      <c r="A943" s="120"/>
      <c r="B943" s="120"/>
      <c r="C943" s="120"/>
      <c r="D943" s="120"/>
      <c r="E943" s="120"/>
      <c r="F943" s="120"/>
      <c r="G943" s="120"/>
      <c r="H943" s="120"/>
      <c r="I943" s="120"/>
      <c r="J943" s="120"/>
      <c r="K943" s="120"/>
      <c r="L943" s="120"/>
      <c r="M943" s="120"/>
      <c r="N943" s="120"/>
      <c r="O943" s="120"/>
      <c r="P943" s="120"/>
      <c r="Q943" s="120"/>
      <c r="R943" s="120"/>
      <c r="S943" s="120"/>
      <c r="T943" s="120"/>
      <c r="U943" s="120"/>
      <c r="V943" s="120"/>
      <c r="W943" s="120"/>
      <c r="X943" s="120"/>
      <c r="Y943" s="120"/>
      <c r="Z943" s="120"/>
      <c r="AA943" s="120"/>
      <c r="AB943" s="120"/>
      <c r="AC943" s="120"/>
    </row>
    <row r="944" spans="1:29" ht="21" customHeight="1">
      <c r="A944" s="120"/>
      <c r="B944" s="120"/>
      <c r="C944" s="120"/>
      <c r="D944" s="120"/>
      <c r="E944" s="120"/>
      <c r="F944" s="120"/>
      <c r="G944" s="120"/>
      <c r="H944" s="120"/>
      <c r="I944" s="120"/>
      <c r="J944" s="120"/>
      <c r="K944" s="120"/>
      <c r="L944" s="120"/>
      <c r="M944" s="120"/>
      <c r="N944" s="120"/>
      <c r="O944" s="120"/>
      <c r="P944" s="120"/>
      <c r="Q944" s="120"/>
      <c r="R944" s="120"/>
      <c r="S944" s="120"/>
      <c r="T944" s="120"/>
      <c r="U944" s="120"/>
      <c r="V944" s="120"/>
      <c r="W944" s="120"/>
      <c r="X944" s="120"/>
      <c r="Y944" s="120"/>
      <c r="Z944" s="120"/>
      <c r="AA944" s="120"/>
      <c r="AB944" s="120"/>
      <c r="AC944" s="120"/>
    </row>
    <row r="945" spans="1:29" ht="21" customHeight="1">
      <c r="A945" s="120"/>
      <c r="B945" s="120"/>
      <c r="C945" s="120"/>
      <c r="D945" s="120"/>
      <c r="E945" s="120"/>
      <c r="F945" s="120"/>
      <c r="G945" s="120"/>
      <c r="H945" s="120"/>
      <c r="I945" s="120"/>
      <c r="J945" s="120"/>
      <c r="K945" s="120"/>
      <c r="L945" s="120"/>
      <c r="M945" s="120"/>
      <c r="N945" s="120"/>
      <c r="O945" s="120"/>
      <c r="P945" s="120"/>
      <c r="Q945" s="120"/>
      <c r="R945" s="120"/>
      <c r="S945" s="120"/>
      <c r="T945" s="120"/>
      <c r="U945" s="120"/>
      <c r="V945" s="120"/>
      <c r="W945" s="120"/>
      <c r="X945" s="120"/>
      <c r="Y945" s="120"/>
      <c r="Z945" s="120"/>
      <c r="AA945" s="120"/>
      <c r="AB945" s="120"/>
      <c r="AC945" s="120"/>
    </row>
    <row r="946" spans="1:29" ht="21" customHeight="1">
      <c r="A946" s="120"/>
      <c r="B946" s="120"/>
      <c r="C946" s="120"/>
      <c r="D946" s="120"/>
      <c r="E946" s="120"/>
      <c r="F946" s="120"/>
      <c r="G946" s="120"/>
      <c r="H946" s="120"/>
      <c r="I946" s="120"/>
      <c r="J946" s="120"/>
      <c r="K946" s="120"/>
      <c r="L946" s="120"/>
      <c r="M946" s="120"/>
      <c r="N946" s="120"/>
      <c r="O946" s="120"/>
      <c r="P946" s="120"/>
      <c r="Q946" s="120"/>
      <c r="R946" s="120"/>
      <c r="S946" s="120"/>
      <c r="T946" s="120"/>
      <c r="U946" s="120"/>
      <c r="V946" s="120"/>
      <c r="W946" s="120"/>
      <c r="X946" s="120"/>
      <c r="Y946" s="120"/>
      <c r="Z946" s="120"/>
      <c r="AA946" s="120"/>
      <c r="AB946" s="120"/>
      <c r="AC946" s="120"/>
    </row>
    <row r="947" spans="1:29" ht="21" customHeight="1">
      <c r="A947" s="120"/>
      <c r="B947" s="120"/>
      <c r="C947" s="120"/>
      <c r="D947" s="120"/>
      <c r="E947" s="120"/>
      <c r="F947" s="120"/>
      <c r="G947" s="120"/>
      <c r="H947" s="120"/>
      <c r="I947" s="120"/>
      <c r="J947" s="120"/>
      <c r="K947" s="120"/>
      <c r="L947" s="120"/>
      <c r="M947" s="120"/>
      <c r="N947" s="120"/>
      <c r="O947" s="120"/>
      <c r="P947" s="120"/>
      <c r="Q947" s="120"/>
      <c r="R947" s="120"/>
      <c r="S947" s="120"/>
      <c r="T947" s="120"/>
      <c r="U947" s="120"/>
      <c r="V947" s="120"/>
      <c r="W947" s="120"/>
      <c r="X947" s="120"/>
      <c r="Y947" s="120"/>
      <c r="Z947" s="120"/>
      <c r="AA947" s="120"/>
      <c r="AB947" s="120"/>
      <c r="AC947" s="120"/>
    </row>
    <row r="948" spans="1:29" ht="21" customHeight="1">
      <c r="A948" s="120"/>
      <c r="B948" s="120"/>
      <c r="C948" s="120"/>
      <c r="D948" s="120"/>
      <c r="E948" s="120"/>
      <c r="F948" s="120"/>
      <c r="G948" s="120"/>
      <c r="H948" s="120"/>
      <c r="I948" s="120"/>
      <c r="J948" s="120"/>
      <c r="K948" s="120"/>
      <c r="L948" s="120"/>
      <c r="M948" s="120"/>
      <c r="N948" s="120"/>
      <c r="O948" s="120"/>
      <c r="P948" s="120"/>
      <c r="Q948" s="120"/>
      <c r="R948" s="120"/>
      <c r="S948" s="120"/>
      <c r="T948" s="120"/>
      <c r="U948" s="120"/>
      <c r="V948" s="120"/>
      <c r="W948" s="120"/>
      <c r="X948" s="120"/>
      <c r="Y948" s="120"/>
      <c r="Z948" s="120"/>
      <c r="AA948" s="120"/>
      <c r="AB948" s="120"/>
      <c r="AC948" s="120"/>
    </row>
    <row r="949" spans="1:29" ht="21" customHeight="1">
      <c r="A949" s="120"/>
      <c r="B949" s="120"/>
      <c r="C949" s="120"/>
      <c r="D949" s="120"/>
      <c r="E949" s="120"/>
      <c r="F949" s="120"/>
      <c r="G949" s="120"/>
      <c r="H949" s="120"/>
      <c r="I949" s="120"/>
      <c r="J949" s="120"/>
      <c r="K949" s="120"/>
      <c r="L949" s="120"/>
      <c r="M949" s="120"/>
      <c r="N949" s="120"/>
      <c r="O949" s="120"/>
      <c r="P949" s="120"/>
      <c r="Q949" s="120"/>
      <c r="R949" s="120"/>
      <c r="S949" s="120"/>
      <c r="T949" s="120"/>
      <c r="U949" s="120"/>
      <c r="V949" s="120"/>
      <c r="W949" s="120"/>
      <c r="X949" s="120"/>
      <c r="Y949" s="120"/>
      <c r="Z949" s="120"/>
      <c r="AA949" s="120"/>
      <c r="AB949" s="120"/>
      <c r="AC949" s="120"/>
    </row>
    <row r="950" spans="1:29" ht="21" customHeight="1">
      <c r="A950" s="120"/>
      <c r="B950" s="120"/>
      <c r="C950" s="120"/>
      <c r="D950" s="120"/>
      <c r="E950" s="120"/>
      <c r="F950" s="120"/>
      <c r="G950" s="120"/>
      <c r="H950" s="120"/>
      <c r="I950" s="120"/>
      <c r="J950" s="120"/>
      <c r="K950" s="120"/>
      <c r="L950" s="120"/>
      <c r="M950" s="120"/>
      <c r="N950" s="120"/>
      <c r="O950" s="120"/>
      <c r="P950" s="120"/>
      <c r="Q950" s="120"/>
      <c r="R950" s="120"/>
      <c r="S950" s="120"/>
      <c r="T950" s="120"/>
      <c r="U950" s="120"/>
      <c r="V950" s="120"/>
      <c r="W950" s="120"/>
      <c r="X950" s="120"/>
      <c r="Y950" s="120"/>
      <c r="Z950" s="120"/>
      <c r="AA950" s="120"/>
      <c r="AB950" s="120"/>
      <c r="AC950" s="120"/>
    </row>
    <row r="951" spans="1:29" ht="21" customHeight="1">
      <c r="A951" s="120"/>
      <c r="B951" s="120"/>
      <c r="C951" s="120"/>
      <c r="D951" s="120"/>
      <c r="E951" s="120"/>
      <c r="F951" s="120"/>
      <c r="G951" s="120"/>
      <c r="H951" s="120"/>
      <c r="I951" s="120"/>
      <c r="J951" s="120"/>
      <c r="K951" s="120"/>
      <c r="L951" s="120"/>
      <c r="M951" s="120"/>
      <c r="N951" s="120"/>
      <c r="O951" s="120"/>
      <c r="P951" s="120"/>
      <c r="Q951" s="120"/>
      <c r="R951" s="120"/>
      <c r="S951" s="120"/>
      <c r="T951" s="120"/>
      <c r="U951" s="120"/>
      <c r="V951" s="120"/>
      <c r="W951" s="120"/>
      <c r="X951" s="120"/>
      <c r="Y951" s="120"/>
      <c r="Z951" s="120"/>
      <c r="AA951" s="120"/>
      <c r="AB951" s="120"/>
      <c r="AC951" s="120"/>
    </row>
    <row r="952" spans="1:29" ht="21" customHeight="1">
      <c r="A952" s="120"/>
      <c r="B952" s="120"/>
      <c r="C952" s="120"/>
      <c r="D952" s="120"/>
      <c r="E952" s="120"/>
      <c r="F952" s="120"/>
      <c r="G952" s="120"/>
      <c r="H952" s="120"/>
      <c r="I952" s="120"/>
      <c r="J952" s="120"/>
      <c r="K952" s="120"/>
      <c r="L952" s="120"/>
      <c r="M952" s="120"/>
      <c r="N952" s="120"/>
      <c r="O952" s="120"/>
      <c r="P952" s="120"/>
      <c r="Q952" s="120"/>
      <c r="R952" s="120"/>
      <c r="S952" s="120"/>
      <c r="T952" s="120"/>
      <c r="U952" s="120"/>
      <c r="V952" s="120"/>
      <c r="W952" s="120"/>
      <c r="X952" s="120"/>
      <c r="Y952" s="120"/>
      <c r="Z952" s="120"/>
      <c r="AA952" s="120"/>
      <c r="AB952" s="120"/>
      <c r="AC952" s="120"/>
    </row>
    <row r="953" spans="1:29" ht="21" customHeight="1">
      <c r="A953" s="120"/>
      <c r="B953" s="120"/>
      <c r="C953" s="120"/>
      <c r="D953" s="120"/>
      <c r="E953" s="120"/>
      <c r="F953" s="120"/>
      <c r="G953" s="120"/>
      <c r="H953" s="120"/>
      <c r="I953" s="120"/>
      <c r="J953" s="120"/>
      <c r="K953" s="120"/>
      <c r="L953" s="120"/>
      <c r="M953" s="120"/>
      <c r="N953" s="120"/>
      <c r="O953" s="120"/>
      <c r="P953" s="120"/>
      <c r="Q953" s="120"/>
      <c r="R953" s="120"/>
      <c r="S953" s="120"/>
      <c r="T953" s="120"/>
      <c r="U953" s="120"/>
      <c r="V953" s="120"/>
      <c r="W953" s="120"/>
      <c r="X953" s="120"/>
      <c r="Y953" s="120"/>
      <c r="Z953" s="120"/>
      <c r="AA953" s="120"/>
      <c r="AB953" s="120"/>
      <c r="AC953" s="120"/>
    </row>
    <row r="954" spans="1:29" ht="21" customHeight="1">
      <c r="A954" s="120"/>
      <c r="B954" s="120"/>
      <c r="C954" s="120"/>
      <c r="D954" s="120"/>
      <c r="E954" s="120"/>
      <c r="F954" s="120"/>
      <c r="G954" s="120"/>
      <c r="H954" s="120"/>
      <c r="I954" s="120"/>
      <c r="J954" s="120"/>
      <c r="K954" s="120"/>
      <c r="L954" s="120"/>
      <c r="M954" s="120"/>
      <c r="N954" s="120"/>
      <c r="O954" s="120"/>
      <c r="P954" s="120"/>
      <c r="Q954" s="120"/>
      <c r="R954" s="120"/>
      <c r="S954" s="120"/>
      <c r="T954" s="120"/>
      <c r="U954" s="120"/>
      <c r="V954" s="120"/>
      <c r="W954" s="120"/>
      <c r="X954" s="120"/>
      <c r="Y954" s="120"/>
      <c r="Z954" s="120"/>
      <c r="AA954" s="120"/>
      <c r="AB954" s="120"/>
      <c r="AC954" s="120"/>
    </row>
    <row r="955" spans="1:29" ht="21" customHeight="1">
      <c r="A955" s="120"/>
      <c r="B955" s="120"/>
      <c r="C955" s="120"/>
      <c r="D955" s="120"/>
      <c r="E955" s="120"/>
      <c r="F955" s="120"/>
      <c r="G955" s="120"/>
      <c r="H955" s="120"/>
      <c r="I955" s="120"/>
      <c r="J955" s="120"/>
      <c r="K955" s="120"/>
      <c r="L955" s="120"/>
      <c r="M955" s="120"/>
      <c r="N955" s="120"/>
      <c r="O955" s="120"/>
      <c r="P955" s="120"/>
      <c r="Q955" s="120"/>
      <c r="R955" s="120"/>
      <c r="S955" s="120"/>
      <c r="T955" s="120"/>
      <c r="U955" s="120"/>
      <c r="V955" s="120"/>
      <c r="W955" s="120"/>
      <c r="X955" s="120"/>
      <c r="Y955" s="120"/>
      <c r="Z955" s="120"/>
      <c r="AA955" s="120"/>
      <c r="AB955" s="120"/>
      <c r="AC955" s="120"/>
    </row>
    <row r="956" spans="1:29" ht="21" customHeight="1">
      <c r="A956" s="120"/>
      <c r="B956" s="120"/>
      <c r="C956" s="120"/>
      <c r="D956" s="120"/>
      <c r="E956" s="120"/>
      <c r="F956" s="120"/>
      <c r="G956" s="120"/>
      <c r="H956" s="120"/>
      <c r="I956" s="120"/>
      <c r="J956" s="120"/>
      <c r="K956" s="120"/>
      <c r="L956" s="120"/>
      <c r="M956" s="120"/>
      <c r="N956" s="120"/>
      <c r="O956" s="120"/>
      <c r="P956" s="120"/>
      <c r="Q956" s="120"/>
      <c r="R956" s="120"/>
      <c r="S956" s="120"/>
      <c r="T956" s="120"/>
      <c r="U956" s="120"/>
      <c r="V956" s="120"/>
      <c r="W956" s="120"/>
      <c r="X956" s="120"/>
      <c r="Y956" s="120"/>
      <c r="Z956" s="120"/>
      <c r="AA956" s="120"/>
      <c r="AB956" s="120"/>
      <c r="AC956" s="120"/>
    </row>
    <row r="957" spans="1:29" ht="21" customHeight="1">
      <c r="A957" s="120"/>
      <c r="B957" s="120"/>
      <c r="C957" s="120"/>
      <c r="D957" s="120"/>
      <c r="E957" s="120"/>
      <c r="F957" s="120"/>
      <c r="G957" s="120"/>
      <c r="H957" s="120"/>
      <c r="I957" s="120"/>
      <c r="J957" s="120"/>
      <c r="K957" s="120"/>
      <c r="L957" s="120"/>
      <c r="M957" s="120"/>
      <c r="N957" s="120"/>
      <c r="O957" s="120"/>
      <c r="P957" s="120"/>
      <c r="Q957" s="120"/>
      <c r="R957" s="120"/>
      <c r="S957" s="120"/>
      <c r="T957" s="120"/>
      <c r="U957" s="120"/>
      <c r="V957" s="120"/>
      <c r="W957" s="120"/>
      <c r="X957" s="120"/>
      <c r="Y957" s="120"/>
      <c r="Z957" s="120"/>
      <c r="AA957" s="120"/>
      <c r="AB957" s="120"/>
      <c r="AC957" s="120"/>
    </row>
    <row r="958" spans="1:29" ht="21" customHeight="1">
      <c r="A958" s="120"/>
      <c r="B958" s="120"/>
      <c r="C958" s="120"/>
      <c r="D958" s="120"/>
      <c r="E958" s="120"/>
      <c r="F958" s="120"/>
      <c r="G958" s="120"/>
      <c r="H958" s="120"/>
      <c r="I958" s="120"/>
      <c r="J958" s="120"/>
      <c r="K958" s="120"/>
      <c r="L958" s="120"/>
      <c r="M958" s="120"/>
      <c r="N958" s="120"/>
      <c r="O958" s="120"/>
      <c r="P958" s="120"/>
      <c r="Q958" s="120"/>
      <c r="R958" s="120"/>
      <c r="S958" s="120"/>
      <c r="T958" s="120"/>
      <c r="U958" s="120"/>
      <c r="V958" s="120"/>
      <c r="W958" s="120"/>
      <c r="X958" s="120"/>
      <c r="Y958" s="120"/>
      <c r="Z958" s="120"/>
      <c r="AA958" s="120"/>
      <c r="AB958" s="120"/>
      <c r="AC958" s="120"/>
    </row>
    <row r="959" spans="1:29" ht="21" customHeight="1">
      <c r="A959" s="120"/>
      <c r="B959" s="120"/>
      <c r="C959" s="120"/>
      <c r="D959" s="120"/>
      <c r="E959" s="120"/>
      <c r="F959" s="120"/>
      <c r="G959" s="120"/>
      <c r="H959" s="120"/>
      <c r="I959" s="120"/>
      <c r="J959" s="120"/>
      <c r="K959" s="120"/>
      <c r="L959" s="120"/>
      <c r="M959" s="120"/>
      <c r="N959" s="120"/>
      <c r="O959" s="120"/>
      <c r="P959" s="120"/>
      <c r="Q959" s="120"/>
      <c r="R959" s="120"/>
      <c r="S959" s="120"/>
      <c r="T959" s="120"/>
      <c r="U959" s="120"/>
      <c r="V959" s="120"/>
      <c r="W959" s="120"/>
      <c r="X959" s="120"/>
      <c r="Y959" s="120"/>
      <c r="Z959" s="120"/>
      <c r="AA959" s="120"/>
      <c r="AB959" s="120"/>
      <c r="AC959" s="120"/>
    </row>
    <row r="960" spans="1:29" ht="21" customHeight="1">
      <c r="A960" s="120"/>
      <c r="B960" s="120"/>
      <c r="C960" s="120"/>
      <c r="D960" s="120"/>
      <c r="E960" s="120"/>
      <c r="F960" s="120"/>
      <c r="G960" s="120"/>
      <c r="H960" s="120"/>
      <c r="I960" s="120"/>
      <c r="J960" s="120"/>
      <c r="K960" s="120"/>
      <c r="L960" s="120"/>
      <c r="M960" s="120"/>
      <c r="N960" s="120"/>
      <c r="O960" s="120"/>
      <c r="P960" s="120"/>
      <c r="Q960" s="120"/>
      <c r="R960" s="120"/>
      <c r="S960" s="120"/>
      <c r="T960" s="120"/>
      <c r="U960" s="120"/>
      <c r="V960" s="120"/>
      <c r="W960" s="120"/>
      <c r="X960" s="120"/>
      <c r="Y960" s="120"/>
      <c r="Z960" s="120"/>
      <c r="AA960" s="120"/>
      <c r="AB960" s="120"/>
      <c r="AC960" s="120"/>
    </row>
    <row r="961" spans="1:29" ht="21" customHeight="1">
      <c r="A961" s="120"/>
      <c r="B961" s="120"/>
      <c r="C961" s="120"/>
      <c r="D961" s="120"/>
      <c r="E961" s="120"/>
      <c r="F961" s="120"/>
      <c r="G961" s="120"/>
      <c r="H961" s="120"/>
      <c r="I961" s="120"/>
      <c r="J961" s="120"/>
      <c r="K961" s="120"/>
      <c r="L961" s="120"/>
      <c r="M961" s="120"/>
      <c r="N961" s="120"/>
      <c r="O961" s="120"/>
      <c r="P961" s="120"/>
      <c r="Q961" s="120"/>
      <c r="R961" s="120"/>
      <c r="S961" s="120"/>
      <c r="T961" s="120"/>
      <c r="U961" s="120"/>
      <c r="V961" s="120"/>
      <c r="W961" s="120"/>
      <c r="X961" s="120"/>
      <c r="Y961" s="120"/>
      <c r="Z961" s="120"/>
      <c r="AA961" s="120"/>
      <c r="AB961" s="120"/>
      <c r="AC961" s="120"/>
    </row>
    <row r="962" spans="1:29" ht="21" customHeight="1">
      <c r="A962" s="120"/>
      <c r="B962" s="120"/>
      <c r="C962" s="120"/>
      <c r="D962" s="120"/>
      <c r="E962" s="120"/>
      <c r="F962" s="120"/>
      <c r="G962" s="120"/>
      <c r="H962" s="120"/>
      <c r="I962" s="120"/>
      <c r="J962" s="120"/>
      <c r="K962" s="120"/>
      <c r="L962" s="120"/>
      <c r="M962" s="120"/>
      <c r="N962" s="120"/>
      <c r="O962" s="120"/>
      <c r="P962" s="120"/>
      <c r="Q962" s="120"/>
      <c r="R962" s="120"/>
      <c r="S962" s="120"/>
      <c r="T962" s="120"/>
      <c r="U962" s="120"/>
      <c r="V962" s="120"/>
      <c r="W962" s="120"/>
      <c r="X962" s="120"/>
      <c r="Y962" s="120"/>
      <c r="Z962" s="120"/>
      <c r="AA962" s="120"/>
      <c r="AB962" s="120"/>
      <c r="AC962" s="120"/>
    </row>
    <row r="963" spans="1:29" ht="21" customHeight="1">
      <c r="A963" s="120"/>
      <c r="B963" s="120"/>
      <c r="C963" s="120"/>
      <c r="D963" s="120"/>
      <c r="E963" s="120"/>
      <c r="F963" s="120"/>
      <c r="G963" s="120"/>
      <c r="H963" s="120"/>
      <c r="I963" s="120"/>
      <c r="J963" s="120"/>
      <c r="K963" s="120"/>
      <c r="L963" s="120"/>
      <c r="M963" s="120"/>
      <c r="N963" s="120"/>
      <c r="O963" s="120"/>
      <c r="P963" s="120"/>
      <c r="Q963" s="120"/>
      <c r="R963" s="120"/>
      <c r="S963" s="120"/>
      <c r="T963" s="120"/>
      <c r="U963" s="120"/>
      <c r="V963" s="120"/>
      <c r="W963" s="120"/>
      <c r="X963" s="120"/>
      <c r="Y963" s="120"/>
      <c r="Z963" s="120"/>
      <c r="AA963" s="120"/>
      <c r="AB963" s="120"/>
      <c r="AC963" s="120"/>
    </row>
    <row r="964" spans="1:29" ht="21" customHeight="1">
      <c r="A964" s="120"/>
      <c r="B964" s="120"/>
      <c r="C964" s="120"/>
      <c r="D964" s="120"/>
      <c r="E964" s="120"/>
      <c r="F964" s="120"/>
      <c r="G964" s="120"/>
      <c r="H964" s="120"/>
      <c r="I964" s="120"/>
      <c r="J964" s="120"/>
      <c r="K964" s="120"/>
      <c r="L964" s="120"/>
      <c r="M964" s="120"/>
      <c r="N964" s="120"/>
      <c r="O964" s="120"/>
      <c r="P964" s="120"/>
      <c r="Q964" s="120"/>
      <c r="R964" s="120"/>
      <c r="S964" s="120"/>
      <c r="T964" s="120"/>
      <c r="U964" s="120"/>
      <c r="V964" s="120"/>
      <c r="W964" s="120"/>
      <c r="X964" s="120"/>
      <c r="Y964" s="120"/>
      <c r="Z964" s="120"/>
      <c r="AA964" s="120"/>
      <c r="AB964" s="120"/>
      <c r="AC964" s="120"/>
    </row>
    <row r="965" spans="1:29" ht="21" customHeight="1">
      <c r="A965" s="120"/>
      <c r="B965" s="120"/>
      <c r="C965" s="120"/>
      <c r="D965" s="120"/>
      <c r="E965" s="120"/>
      <c r="F965" s="120"/>
      <c r="G965" s="120"/>
      <c r="H965" s="120"/>
      <c r="I965" s="120"/>
      <c r="J965" s="120"/>
      <c r="K965" s="120"/>
      <c r="L965" s="120"/>
      <c r="M965" s="120"/>
      <c r="N965" s="120"/>
      <c r="O965" s="120"/>
      <c r="P965" s="120"/>
      <c r="Q965" s="120"/>
      <c r="R965" s="120"/>
      <c r="S965" s="120"/>
      <c r="T965" s="120"/>
      <c r="U965" s="120"/>
      <c r="V965" s="120"/>
      <c r="W965" s="120"/>
      <c r="X965" s="120"/>
      <c r="Y965" s="120"/>
      <c r="Z965" s="120"/>
      <c r="AA965" s="120"/>
      <c r="AB965" s="120"/>
      <c r="AC965" s="120"/>
    </row>
    <row r="966" spans="1:29" ht="21" customHeight="1">
      <c r="A966" s="120"/>
      <c r="B966" s="120"/>
      <c r="C966" s="120"/>
      <c r="D966" s="120"/>
      <c r="E966" s="120"/>
      <c r="F966" s="120"/>
      <c r="G966" s="120"/>
      <c r="H966" s="120"/>
      <c r="I966" s="120"/>
      <c r="J966" s="120"/>
      <c r="K966" s="120"/>
      <c r="L966" s="120"/>
      <c r="M966" s="120"/>
      <c r="N966" s="120"/>
      <c r="O966" s="120"/>
      <c r="P966" s="120"/>
      <c r="Q966" s="120"/>
      <c r="R966" s="120"/>
      <c r="S966" s="120"/>
      <c r="T966" s="120"/>
      <c r="U966" s="120"/>
      <c r="V966" s="120"/>
      <c r="W966" s="120"/>
      <c r="X966" s="120"/>
      <c r="Y966" s="120"/>
      <c r="Z966" s="120"/>
      <c r="AA966" s="120"/>
      <c r="AB966" s="120"/>
      <c r="AC966" s="120"/>
    </row>
    <row r="967" spans="1:29" ht="21" customHeight="1">
      <c r="A967" s="120"/>
      <c r="B967" s="120"/>
      <c r="C967" s="120"/>
      <c r="D967" s="120"/>
      <c r="E967" s="120"/>
      <c r="F967" s="120"/>
      <c r="G967" s="120"/>
      <c r="H967" s="120"/>
      <c r="I967" s="120"/>
      <c r="J967" s="120"/>
      <c r="K967" s="120"/>
      <c r="L967" s="120"/>
      <c r="M967" s="120"/>
      <c r="N967" s="120"/>
      <c r="O967" s="120"/>
      <c r="P967" s="120"/>
      <c r="Q967" s="120"/>
      <c r="R967" s="120"/>
      <c r="S967" s="120"/>
      <c r="T967" s="120"/>
      <c r="U967" s="120"/>
      <c r="V967" s="120"/>
      <c r="W967" s="120"/>
      <c r="X967" s="120"/>
      <c r="Y967" s="120"/>
      <c r="Z967" s="120"/>
      <c r="AA967" s="120"/>
      <c r="AB967" s="120"/>
      <c r="AC967" s="120"/>
    </row>
    <row r="968" spans="1:29" ht="21" customHeight="1">
      <c r="A968" s="120"/>
      <c r="B968" s="120"/>
      <c r="C968" s="120"/>
      <c r="D968" s="120"/>
      <c r="E968" s="120"/>
      <c r="F968" s="120"/>
      <c r="G968" s="120"/>
      <c r="H968" s="120"/>
      <c r="I968" s="120"/>
      <c r="J968" s="120"/>
      <c r="K968" s="120"/>
      <c r="L968" s="120"/>
      <c r="M968" s="120"/>
      <c r="N968" s="120"/>
      <c r="O968" s="120"/>
      <c r="P968" s="120"/>
      <c r="Q968" s="120"/>
      <c r="R968" s="120"/>
      <c r="S968" s="120"/>
      <c r="T968" s="120"/>
      <c r="U968" s="120"/>
      <c r="V968" s="120"/>
      <c r="W968" s="120"/>
      <c r="X968" s="120"/>
      <c r="Y968" s="120"/>
      <c r="Z968" s="120"/>
      <c r="AA968" s="120"/>
      <c r="AB968" s="120"/>
      <c r="AC968" s="120"/>
    </row>
    <row r="969" spans="1:29" ht="21" customHeight="1">
      <c r="A969" s="120"/>
      <c r="B969" s="120"/>
      <c r="C969" s="120"/>
      <c r="D969" s="120"/>
      <c r="E969" s="120"/>
      <c r="F969" s="120"/>
      <c r="G969" s="120"/>
      <c r="H969" s="120"/>
      <c r="I969" s="120"/>
      <c r="J969" s="120"/>
      <c r="K969" s="120"/>
      <c r="L969" s="120"/>
      <c r="M969" s="120"/>
      <c r="N969" s="120"/>
      <c r="O969" s="120"/>
      <c r="P969" s="120"/>
      <c r="Q969" s="120"/>
      <c r="R969" s="120"/>
      <c r="S969" s="120"/>
      <c r="T969" s="120"/>
      <c r="U969" s="120"/>
      <c r="V969" s="120"/>
      <c r="W969" s="120"/>
      <c r="X969" s="120"/>
      <c r="Y969" s="120"/>
      <c r="Z969" s="120"/>
      <c r="AA969" s="120"/>
      <c r="AB969" s="120"/>
      <c r="AC969" s="120"/>
    </row>
    <row r="970" spans="1:29" ht="21" customHeight="1">
      <c r="A970" s="120"/>
      <c r="B970" s="120"/>
      <c r="C970" s="120"/>
      <c r="D970" s="120"/>
      <c r="E970" s="120"/>
      <c r="F970" s="120"/>
      <c r="G970" s="120"/>
      <c r="H970" s="120"/>
      <c r="I970" s="120"/>
      <c r="J970" s="120"/>
      <c r="K970" s="120"/>
      <c r="L970" s="120"/>
      <c r="M970" s="120"/>
      <c r="N970" s="120"/>
      <c r="O970" s="120"/>
      <c r="P970" s="120"/>
      <c r="Q970" s="120"/>
      <c r="R970" s="120"/>
      <c r="S970" s="120"/>
      <c r="T970" s="120"/>
      <c r="U970" s="120"/>
      <c r="V970" s="120"/>
      <c r="W970" s="120"/>
      <c r="X970" s="120"/>
      <c r="Y970" s="120"/>
      <c r="Z970" s="120"/>
      <c r="AA970" s="120"/>
      <c r="AB970" s="120"/>
      <c r="AC970" s="120"/>
    </row>
    <row r="971" spans="1:29" ht="21" customHeight="1">
      <c r="A971" s="120"/>
      <c r="B971" s="120"/>
      <c r="C971" s="120"/>
      <c r="D971" s="120"/>
      <c r="E971" s="120"/>
      <c r="F971" s="120"/>
      <c r="G971" s="120"/>
      <c r="H971" s="120"/>
      <c r="I971" s="120"/>
      <c r="J971" s="120"/>
      <c r="K971" s="120"/>
      <c r="L971" s="120"/>
      <c r="M971" s="120"/>
      <c r="N971" s="120"/>
      <c r="O971" s="120"/>
      <c r="P971" s="120"/>
      <c r="Q971" s="120"/>
      <c r="R971" s="120"/>
      <c r="S971" s="120"/>
      <c r="T971" s="120"/>
      <c r="U971" s="120"/>
      <c r="V971" s="120"/>
      <c r="W971" s="120"/>
      <c r="X971" s="120"/>
      <c r="Y971" s="120"/>
      <c r="Z971" s="120"/>
      <c r="AA971" s="120"/>
      <c r="AB971" s="120"/>
      <c r="AC971" s="120"/>
    </row>
    <row r="972" spans="1:29" ht="21" customHeight="1">
      <c r="A972" s="120"/>
      <c r="B972" s="120"/>
      <c r="C972" s="120"/>
      <c r="D972" s="120"/>
      <c r="E972" s="120"/>
      <c r="F972" s="120"/>
      <c r="G972" s="120"/>
      <c r="H972" s="120"/>
      <c r="I972" s="120"/>
      <c r="J972" s="120"/>
      <c r="K972" s="120"/>
      <c r="L972" s="120"/>
      <c r="M972" s="120"/>
      <c r="N972" s="120"/>
      <c r="O972" s="120"/>
      <c r="P972" s="120"/>
      <c r="Q972" s="120"/>
      <c r="R972" s="120"/>
      <c r="S972" s="120"/>
      <c r="T972" s="120"/>
      <c r="U972" s="120"/>
      <c r="V972" s="120"/>
      <c r="W972" s="120"/>
      <c r="X972" s="120"/>
      <c r="Y972" s="120"/>
      <c r="Z972" s="120"/>
      <c r="AA972" s="120"/>
      <c r="AB972" s="120"/>
      <c r="AC972" s="120"/>
    </row>
    <row r="973" spans="1:29" ht="21" customHeight="1">
      <c r="A973" s="120"/>
      <c r="B973" s="120"/>
      <c r="C973" s="120"/>
      <c r="D973" s="120"/>
      <c r="E973" s="120"/>
      <c r="F973" s="120"/>
      <c r="G973" s="120"/>
      <c r="H973" s="120"/>
      <c r="I973" s="120"/>
      <c r="J973" s="120"/>
      <c r="K973" s="120"/>
      <c r="L973" s="120"/>
      <c r="M973" s="120"/>
      <c r="N973" s="120"/>
      <c r="O973" s="120"/>
      <c r="P973" s="120"/>
      <c r="Q973" s="120"/>
      <c r="R973" s="120"/>
      <c r="S973" s="120"/>
      <c r="T973" s="120"/>
      <c r="U973" s="120"/>
      <c r="V973" s="120"/>
      <c r="W973" s="120"/>
      <c r="X973" s="120"/>
      <c r="Y973" s="120"/>
      <c r="Z973" s="120"/>
      <c r="AA973" s="120"/>
      <c r="AB973" s="120"/>
      <c r="AC973" s="120"/>
    </row>
    <row r="974" spans="1:29" ht="21" customHeight="1">
      <c r="A974" s="120"/>
      <c r="B974" s="120"/>
      <c r="C974" s="120"/>
      <c r="D974" s="120"/>
      <c r="E974" s="120"/>
      <c r="F974" s="120"/>
      <c r="G974" s="120"/>
      <c r="H974" s="120"/>
      <c r="I974" s="120"/>
      <c r="J974" s="120"/>
      <c r="K974" s="120"/>
      <c r="L974" s="120"/>
      <c r="M974" s="120"/>
      <c r="N974" s="120"/>
      <c r="O974" s="120"/>
      <c r="P974" s="120"/>
      <c r="Q974" s="120"/>
      <c r="R974" s="120"/>
      <c r="S974" s="120"/>
      <c r="T974" s="120"/>
      <c r="U974" s="120"/>
      <c r="V974" s="120"/>
      <c r="W974" s="120"/>
      <c r="X974" s="120"/>
      <c r="Y974" s="120"/>
      <c r="Z974" s="120"/>
      <c r="AA974" s="120"/>
      <c r="AB974" s="120"/>
      <c r="AC974" s="120"/>
    </row>
    <row r="975" spans="1:29" ht="21" customHeight="1">
      <c r="A975" s="120"/>
      <c r="B975" s="120"/>
      <c r="C975" s="120"/>
      <c r="D975" s="120"/>
      <c r="E975" s="120"/>
      <c r="F975" s="120"/>
      <c r="G975" s="120"/>
      <c r="H975" s="120"/>
      <c r="I975" s="120"/>
      <c r="J975" s="120"/>
      <c r="K975" s="120"/>
      <c r="L975" s="120"/>
      <c r="M975" s="120"/>
      <c r="N975" s="120"/>
      <c r="O975" s="120"/>
      <c r="P975" s="120"/>
      <c r="Q975" s="120"/>
      <c r="R975" s="120"/>
      <c r="S975" s="120"/>
      <c r="T975" s="120"/>
      <c r="U975" s="120"/>
      <c r="V975" s="120"/>
      <c r="W975" s="120"/>
      <c r="X975" s="120"/>
      <c r="Y975" s="120"/>
      <c r="Z975" s="120"/>
      <c r="AA975" s="120"/>
      <c r="AB975" s="120"/>
      <c r="AC975" s="120"/>
    </row>
    <row r="976" spans="1:29" ht="21" customHeight="1">
      <c r="A976" s="120"/>
      <c r="B976" s="120"/>
      <c r="C976" s="120"/>
      <c r="D976" s="120"/>
      <c r="E976" s="120"/>
      <c r="F976" s="120"/>
      <c r="G976" s="120"/>
      <c r="H976" s="120"/>
      <c r="I976" s="120"/>
      <c r="J976" s="120"/>
      <c r="K976" s="120"/>
      <c r="L976" s="120"/>
      <c r="M976" s="120"/>
      <c r="N976" s="120"/>
      <c r="O976" s="120"/>
      <c r="P976" s="120"/>
      <c r="Q976" s="120"/>
      <c r="R976" s="120"/>
      <c r="S976" s="120"/>
      <c r="T976" s="120"/>
      <c r="U976" s="120"/>
      <c r="V976" s="120"/>
      <c r="W976" s="120"/>
      <c r="X976" s="120"/>
      <c r="Y976" s="120"/>
      <c r="Z976" s="120"/>
      <c r="AA976" s="120"/>
      <c r="AB976" s="120"/>
      <c r="AC976" s="120"/>
    </row>
    <row r="977" spans="1:29" ht="21" customHeight="1">
      <c r="A977" s="120"/>
      <c r="B977" s="120"/>
      <c r="C977" s="120"/>
      <c r="D977" s="120"/>
      <c r="E977" s="120"/>
      <c r="F977" s="120"/>
      <c r="G977" s="120"/>
      <c r="H977" s="120"/>
      <c r="I977" s="120"/>
      <c r="J977" s="120"/>
      <c r="K977" s="120"/>
      <c r="L977" s="120"/>
      <c r="M977" s="120"/>
      <c r="N977" s="120"/>
      <c r="O977" s="120"/>
      <c r="P977" s="120"/>
      <c r="Q977" s="120"/>
      <c r="R977" s="120"/>
      <c r="S977" s="120"/>
      <c r="T977" s="120"/>
      <c r="U977" s="120"/>
      <c r="V977" s="120"/>
      <c r="W977" s="120"/>
      <c r="X977" s="120"/>
      <c r="Y977" s="120"/>
      <c r="Z977" s="120"/>
      <c r="AA977" s="120"/>
      <c r="AB977" s="120"/>
      <c r="AC977" s="120"/>
    </row>
    <row r="978" spans="1:29" ht="21" customHeight="1">
      <c r="A978" s="120"/>
      <c r="B978" s="120"/>
      <c r="C978" s="120"/>
      <c r="D978" s="120"/>
      <c r="E978" s="120"/>
      <c r="F978" s="120"/>
      <c r="G978" s="120"/>
      <c r="H978" s="120"/>
      <c r="I978" s="120"/>
      <c r="J978" s="120"/>
      <c r="K978" s="120"/>
      <c r="L978" s="120"/>
      <c r="M978" s="120"/>
      <c r="N978" s="120"/>
      <c r="O978" s="120"/>
      <c r="P978" s="120"/>
      <c r="Q978" s="120"/>
      <c r="R978" s="120"/>
      <c r="S978" s="120"/>
      <c r="T978" s="120"/>
      <c r="U978" s="120"/>
      <c r="V978" s="120"/>
      <c r="W978" s="120"/>
      <c r="X978" s="120"/>
      <c r="Y978" s="120"/>
      <c r="Z978" s="120"/>
      <c r="AA978" s="120"/>
      <c r="AB978" s="120"/>
      <c r="AC978" s="120"/>
    </row>
    <row r="979" spans="1:29" ht="21" customHeight="1">
      <c r="A979" s="120"/>
      <c r="B979" s="120"/>
      <c r="C979" s="120"/>
      <c r="D979" s="120"/>
      <c r="E979" s="120"/>
      <c r="F979" s="120"/>
      <c r="G979" s="120"/>
      <c r="H979" s="120"/>
      <c r="I979" s="120"/>
      <c r="J979" s="120"/>
      <c r="K979" s="120"/>
      <c r="L979" s="120"/>
      <c r="M979" s="120"/>
      <c r="N979" s="120"/>
      <c r="O979" s="120"/>
      <c r="P979" s="120"/>
      <c r="Q979" s="120"/>
      <c r="R979" s="120"/>
      <c r="S979" s="120"/>
      <c r="T979" s="120"/>
      <c r="U979" s="120"/>
      <c r="V979" s="120"/>
      <c r="W979" s="120"/>
      <c r="X979" s="120"/>
      <c r="Y979" s="120"/>
      <c r="Z979" s="120"/>
      <c r="AA979" s="120"/>
      <c r="AB979" s="120"/>
      <c r="AC979" s="120"/>
    </row>
    <row r="980" spans="1:29" ht="21" customHeight="1">
      <c r="A980" s="120"/>
      <c r="B980" s="120"/>
      <c r="C980" s="120"/>
      <c r="D980" s="120"/>
      <c r="E980" s="120"/>
      <c r="F980" s="120"/>
      <c r="G980" s="120"/>
      <c r="H980" s="120"/>
      <c r="I980" s="120"/>
      <c r="J980" s="120"/>
      <c r="K980" s="120"/>
      <c r="L980" s="120"/>
      <c r="M980" s="120"/>
      <c r="N980" s="120"/>
      <c r="O980" s="120"/>
      <c r="P980" s="120"/>
      <c r="Q980" s="120"/>
      <c r="R980" s="120"/>
      <c r="S980" s="120"/>
      <c r="T980" s="120"/>
      <c r="U980" s="120"/>
      <c r="V980" s="120"/>
      <c r="W980" s="120"/>
      <c r="X980" s="120"/>
      <c r="Y980" s="120"/>
      <c r="Z980" s="120"/>
      <c r="AA980" s="120"/>
      <c r="AB980" s="120"/>
      <c r="AC980" s="120"/>
    </row>
    <row r="981" spans="1:29" ht="21" customHeight="1">
      <c r="A981" s="120"/>
      <c r="B981" s="120"/>
      <c r="C981" s="120"/>
      <c r="D981" s="120"/>
      <c r="E981" s="120"/>
      <c r="F981" s="120"/>
      <c r="G981" s="120"/>
      <c r="H981" s="120"/>
      <c r="I981" s="120"/>
      <c r="J981" s="120"/>
      <c r="K981" s="120"/>
      <c r="L981" s="120"/>
      <c r="M981" s="120"/>
      <c r="N981" s="120"/>
      <c r="O981" s="120"/>
      <c r="P981" s="120"/>
      <c r="Q981" s="120"/>
      <c r="R981" s="120"/>
      <c r="S981" s="120"/>
      <c r="T981" s="120"/>
      <c r="U981" s="120"/>
      <c r="V981" s="120"/>
      <c r="W981" s="120"/>
      <c r="X981" s="120"/>
      <c r="Y981" s="120"/>
      <c r="Z981" s="120"/>
      <c r="AA981" s="120"/>
      <c r="AB981" s="120"/>
      <c r="AC981" s="120"/>
    </row>
    <row r="982" spans="1:29" ht="21" customHeight="1">
      <c r="A982" s="120"/>
      <c r="B982" s="120"/>
      <c r="C982" s="120"/>
      <c r="D982" s="120"/>
      <c r="E982" s="120"/>
      <c r="F982" s="120"/>
      <c r="G982" s="120"/>
      <c r="H982" s="120"/>
      <c r="I982" s="120"/>
      <c r="J982" s="120"/>
      <c r="K982" s="120"/>
      <c r="L982" s="120"/>
      <c r="M982" s="120"/>
      <c r="N982" s="120"/>
      <c r="O982" s="120"/>
      <c r="P982" s="120"/>
      <c r="Q982" s="120"/>
      <c r="R982" s="120"/>
      <c r="S982" s="120"/>
      <c r="T982" s="120"/>
      <c r="U982" s="120"/>
      <c r="V982" s="120"/>
      <c r="W982" s="120"/>
      <c r="X982" s="120"/>
      <c r="Y982" s="120"/>
      <c r="Z982" s="120"/>
      <c r="AA982" s="120"/>
      <c r="AB982" s="120"/>
      <c r="AC982" s="120"/>
    </row>
    <row r="983" spans="1:29" ht="21" customHeight="1">
      <c r="A983" s="120"/>
      <c r="B983" s="120"/>
      <c r="C983" s="120"/>
      <c r="D983" s="120"/>
      <c r="E983" s="120"/>
      <c r="F983" s="120"/>
      <c r="G983" s="120"/>
      <c r="H983" s="120"/>
      <c r="I983" s="120"/>
      <c r="J983" s="120"/>
      <c r="K983" s="120"/>
      <c r="L983" s="120"/>
      <c r="M983" s="120"/>
      <c r="N983" s="120"/>
      <c r="O983" s="120"/>
      <c r="P983" s="120"/>
      <c r="Q983" s="120"/>
      <c r="R983" s="120"/>
      <c r="S983" s="120"/>
      <c r="T983" s="120"/>
      <c r="U983" s="120"/>
      <c r="V983" s="120"/>
      <c r="W983" s="120"/>
      <c r="X983" s="120"/>
      <c r="Y983" s="120"/>
      <c r="Z983" s="120"/>
      <c r="AA983" s="120"/>
      <c r="AB983" s="120"/>
      <c r="AC983" s="120"/>
    </row>
    <row r="984" spans="1:29" ht="21" customHeight="1">
      <c r="A984" s="120"/>
      <c r="B984" s="120"/>
      <c r="C984" s="120"/>
      <c r="D984" s="120"/>
      <c r="E984" s="120"/>
      <c r="F984" s="120"/>
      <c r="G984" s="120"/>
      <c r="H984" s="120"/>
      <c r="I984" s="120"/>
      <c r="J984" s="120"/>
      <c r="K984" s="120"/>
      <c r="L984" s="120"/>
      <c r="M984" s="120"/>
      <c r="N984" s="120"/>
      <c r="O984" s="120"/>
      <c r="P984" s="120"/>
      <c r="Q984" s="120"/>
      <c r="R984" s="120"/>
      <c r="S984" s="120"/>
      <c r="T984" s="120"/>
      <c r="U984" s="120"/>
      <c r="V984" s="120"/>
      <c r="W984" s="120"/>
      <c r="X984" s="120"/>
      <c r="Y984" s="120"/>
      <c r="Z984" s="120"/>
      <c r="AA984" s="120"/>
      <c r="AB984" s="120"/>
      <c r="AC984" s="120"/>
    </row>
    <row r="985" spans="1:29" ht="21" customHeight="1">
      <c r="A985" s="120"/>
      <c r="B985" s="120"/>
      <c r="C985" s="120"/>
      <c r="D985" s="120"/>
      <c r="E985" s="120"/>
      <c r="F985" s="120"/>
      <c r="G985" s="120"/>
      <c r="H985" s="120"/>
      <c r="I985" s="120"/>
      <c r="J985" s="120"/>
      <c r="K985" s="120"/>
      <c r="L985" s="120"/>
      <c r="M985" s="120"/>
      <c r="N985" s="120"/>
      <c r="O985" s="120"/>
      <c r="P985" s="120"/>
      <c r="Q985" s="120"/>
      <c r="R985" s="120"/>
      <c r="S985" s="120"/>
      <c r="T985" s="120"/>
      <c r="U985" s="120"/>
      <c r="V985" s="120"/>
      <c r="W985" s="120"/>
      <c r="X985" s="120"/>
      <c r="Y985" s="120"/>
      <c r="Z985" s="120"/>
      <c r="AA985" s="120"/>
      <c r="AB985" s="120"/>
      <c r="AC985" s="120"/>
    </row>
    <row r="986" spans="1:29" ht="21" customHeight="1">
      <c r="A986" s="120"/>
      <c r="B986" s="120"/>
      <c r="C986" s="120"/>
      <c r="D986" s="120"/>
      <c r="E986" s="120"/>
      <c r="F986" s="120"/>
      <c r="G986" s="120"/>
      <c r="H986" s="120"/>
      <c r="I986" s="120"/>
      <c r="J986" s="120"/>
      <c r="K986" s="120"/>
      <c r="L986" s="120"/>
      <c r="M986" s="120"/>
      <c r="N986" s="120"/>
      <c r="O986" s="120"/>
      <c r="P986" s="120"/>
      <c r="Q986" s="120"/>
      <c r="R986" s="120"/>
      <c r="S986" s="120"/>
      <c r="T986" s="120"/>
      <c r="U986" s="120"/>
      <c r="V986" s="120"/>
      <c r="W986" s="120"/>
      <c r="X986" s="120"/>
      <c r="Y986" s="120"/>
      <c r="Z986" s="120"/>
      <c r="AA986" s="120"/>
      <c r="AB986" s="120"/>
      <c r="AC986" s="120"/>
    </row>
    <row r="987" spans="1:29" ht="21" customHeight="1">
      <c r="A987" s="120"/>
      <c r="B987" s="120"/>
      <c r="C987" s="120"/>
      <c r="D987" s="120"/>
      <c r="E987" s="120"/>
      <c r="F987" s="120"/>
      <c r="G987" s="120"/>
      <c r="H987" s="120"/>
      <c r="I987" s="120"/>
      <c r="J987" s="120"/>
      <c r="K987" s="120"/>
      <c r="L987" s="120"/>
      <c r="M987" s="120"/>
      <c r="N987" s="120"/>
      <c r="O987" s="120"/>
      <c r="P987" s="120"/>
      <c r="Q987" s="120"/>
      <c r="R987" s="120"/>
      <c r="S987" s="120"/>
      <c r="T987" s="120"/>
      <c r="U987" s="120"/>
      <c r="V987" s="120"/>
      <c r="W987" s="120"/>
      <c r="X987" s="120"/>
      <c r="Y987" s="120"/>
      <c r="Z987" s="120"/>
      <c r="AA987" s="120"/>
      <c r="AB987" s="120"/>
      <c r="AC987" s="120"/>
    </row>
    <row r="988" spans="1:29" ht="21" customHeight="1">
      <c r="A988" s="120"/>
      <c r="B988" s="120"/>
      <c r="C988" s="120"/>
      <c r="D988" s="120"/>
      <c r="E988" s="120"/>
      <c r="F988" s="120"/>
      <c r="G988" s="120"/>
      <c r="H988" s="120"/>
      <c r="I988" s="120"/>
      <c r="J988" s="120"/>
      <c r="K988" s="120"/>
      <c r="L988" s="120"/>
      <c r="M988" s="120"/>
      <c r="N988" s="120"/>
      <c r="O988" s="120"/>
      <c r="P988" s="120"/>
      <c r="Q988" s="120"/>
      <c r="R988" s="120"/>
      <c r="S988" s="120"/>
      <c r="T988" s="120"/>
      <c r="U988" s="120"/>
      <c r="V988" s="120"/>
      <c r="W988" s="120"/>
      <c r="X988" s="120"/>
      <c r="Y988" s="120"/>
      <c r="Z988" s="120"/>
      <c r="AA988" s="120"/>
      <c r="AB988" s="120"/>
      <c r="AC988" s="120"/>
    </row>
    <row r="989" spans="1:29" ht="21" customHeight="1">
      <c r="A989" s="120"/>
      <c r="B989" s="120"/>
      <c r="C989" s="120"/>
      <c r="D989" s="120"/>
      <c r="E989" s="120"/>
      <c r="F989" s="120"/>
      <c r="G989" s="120"/>
      <c r="H989" s="120"/>
      <c r="I989" s="120"/>
      <c r="J989" s="120"/>
      <c r="K989" s="120"/>
      <c r="L989" s="120"/>
      <c r="M989" s="120"/>
      <c r="N989" s="120"/>
      <c r="O989" s="120"/>
      <c r="P989" s="120"/>
      <c r="Q989" s="120"/>
      <c r="R989" s="120"/>
      <c r="S989" s="120"/>
      <c r="T989" s="120"/>
      <c r="U989" s="120"/>
      <c r="V989" s="120"/>
      <c r="W989" s="120"/>
      <c r="X989" s="120"/>
      <c r="Y989" s="120"/>
      <c r="Z989" s="120"/>
      <c r="AA989" s="120"/>
      <c r="AB989" s="120"/>
      <c r="AC989" s="120"/>
    </row>
    <row r="990" spans="1:29" ht="21" customHeight="1">
      <c r="A990" s="120"/>
      <c r="B990" s="120"/>
      <c r="C990" s="120"/>
      <c r="D990" s="120"/>
      <c r="E990" s="120"/>
      <c r="F990" s="120"/>
      <c r="G990" s="120"/>
      <c r="H990" s="120"/>
      <c r="I990" s="120"/>
      <c r="J990" s="120"/>
      <c r="K990" s="120"/>
      <c r="L990" s="120"/>
      <c r="M990" s="120"/>
      <c r="N990" s="120"/>
      <c r="O990" s="120"/>
      <c r="P990" s="120"/>
      <c r="Q990" s="120"/>
      <c r="R990" s="120"/>
      <c r="S990" s="120"/>
      <c r="T990" s="120"/>
      <c r="U990" s="120"/>
      <c r="V990" s="120"/>
      <c r="W990" s="120"/>
      <c r="X990" s="120"/>
      <c r="Y990" s="120"/>
      <c r="Z990" s="120"/>
      <c r="AA990" s="120"/>
      <c r="AB990" s="120"/>
      <c r="AC990" s="120"/>
    </row>
    <row r="991" spans="1:29" ht="21" customHeight="1">
      <c r="A991" s="120"/>
      <c r="B991" s="120"/>
      <c r="C991" s="120"/>
      <c r="D991" s="120"/>
      <c r="E991" s="120"/>
      <c r="F991" s="120"/>
      <c r="G991" s="120"/>
      <c r="H991" s="120"/>
      <c r="I991" s="120"/>
      <c r="J991" s="120"/>
      <c r="K991" s="120"/>
      <c r="L991" s="120"/>
      <c r="M991" s="120"/>
      <c r="N991" s="120"/>
      <c r="O991" s="120"/>
      <c r="P991" s="120"/>
      <c r="Q991" s="120"/>
      <c r="R991" s="120"/>
      <c r="S991" s="120"/>
      <c r="T991" s="120"/>
      <c r="U991" s="120"/>
      <c r="V991" s="120"/>
      <c r="W991" s="120"/>
      <c r="X991" s="120"/>
      <c r="Y991" s="120"/>
      <c r="Z991" s="120"/>
      <c r="AA991" s="120"/>
      <c r="AB991" s="120"/>
      <c r="AC991" s="120"/>
    </row>
    <row r="992" spans="1:29" ht="21" customHeight="1">
      <c r="A992" s="120"/>
      <c r="B992" s="120"/>
      <c r="C992" s="120"/>
      <c r="D992" s="120"/>
      <c r="E992" s="120"/>
      <c r="F992" s="120"/>
      <c r="G992" s="120"/>
      <c r="H992" s="120"/>
      <c r="I992" s="120"/>
      <c r="J992" s="120"/>
      <c r="K992" s="120"/>
      <c r="L992" s="120"/>
      <c r="M992" s="120"/>
      <c r="N992" s="120"/>
      <c r="O992" s="120"/>
      <c r="P992" s="120"/>
      <c r="Q992" s="120"/>
      <c r="R992" s="120"/>
      <c r="S992" s="120"/>
      <c r="T992" s="120"/>
      <c r="U992" s="120"/>
      <c r="V992" s="120"/>
      <c r="W992" s="120"/>
      <c r="X992" s="120"/>
      <c r="Y992" s="120"/>
      <c r="Z992" s="120"/>
      <c r="AA992" s="120"/>
      <c r="AB992" s="120"/>
      <c r="AC992" s="120"/>
    </row>
    <row r="993" spans="1:29" ht="21" customHeight="1">
      <c r="A993" s="120"/>
      <c r="B993" s="120"/>
      <c r="C993" s="120"/>
      <c r="D993" s="120"/>
      <c r="E993" s="120"/>
      <c r="F993" s="120"/>
      <c r="G993" s="120"/>
      <c r="H993" s="120"/>
      <c r="I993" s="120"/>
      <c r="J993" s="120"/>
      <c r="K993" s="120"/>
      <c r="L993" s="120"/>
      <c r="M993" s="120"/>
      <c r="N993" s="120"/>
      <c r="O993" s="120"/>
      <c r="P993" s="120"/>
      <c r="Q993" s="120"/>
      <c r="R993" s="120"/>
      <c r="S993" s="120"/>
      <c r="T993" s="120"/>
      <c r="U993" s="120"/>
      <c r="V993" s="120"/>
      <c r="W993" s="120"/>
      <c r="X993" s="120"/>
      <c r="Y993" s="120"/>
      <c r="Z993" s="120"/>
      <c r="AA993" s="120"/>
      <c r="AB993" s="120"/>
      <c r="AC993" s="120"/>
    </row>
    <row r="994" spans="1:29" ht="21" customHeight="1">
      <c r="A994" s="120"/>
      <c r="B994" s="120"/>
      <c r="C994" s="120"/>
      <c r="D994" s="120"/>
      <c r="E994" s="120"/>
      <c r="F994" s="120"/>
      <c r="G994" s="120"/>
      <c r="H994" s="120"/>
      <c r="I994" s="120"/>
      <c r="J994" s="120"/>
      <c r="K994" s="120"/>
      <c r="L994" s="120"/>
      <c r="M994" s="120"/>
      <c r="N994" s="120"/>
      <c r="O994" s="120"/>
      <c r="P994" s="120"/>
      <c r="Q994" s="120"/>
      <c r="R994" s="120"/>
      <c r="S994" s="120"/>
      <c r="T994" s="120"/>
      <c r="U994" s="120"/>
      <c r="V994" s="120"/>
      <c r="W994" s="120"/>
      <c r="X994" s="120"/>
      <c r="Y994" s="120"/>
      <c r="Z994" s="120"/>
      <c r="AA994" s="120"/>
      <c r="AB994" s="120"/>
      <c r="AC994" s="120"/>
    </row>
    <row r="995" spans="1:29" ht="21" customHeight="1">
      <c r="A995" s="120"/>
      <c r="B995" s="120"/>
      <c r="C995" s="120"/>
      <c r="D995" s="120"/>
      <c r="E995" s="120"/>
      <c r="F995" s="120"/>
      <c r="G995" s="120"/>
      <c r="H995" s="120"/>
      <c r="I995" s="120"/>
      <c r="J995" s="120"/>
      <c r="K995" s="120"/>
      <c r="L995" s="120"/>
      <c r="M995" s="120"/>
      <c r="N995" s="120"/>
      <c r="O995" s="120"/>
      <c r="P995" s="120"/>
      <c r="Q995" s="120"/>
      <c r="R995" s="120"/>
      <c r="S995" s="120"/>
      <c r="T995" s="120"/>
      <c r="U995" s="120"/>
      <c r="V995" s="120"/>
      <c r="W995" s="120"/>
      <c r="X995" s="120"/>
      <c r="Y995" s="120"/>
      <c r="Z995" s="120"/>
      <c r="AA995" s="120"/>
      <c r="AB995" s="120"/>
      <c r="AC995" s="120"/>
    </row>
    <row r="996" spans="1:29" ht="21" customHeight="1">
      <c r="A996" s="120"/>
      <c r="B996" s="120"/>
      <c r="C996" s="120"/>
      <c r="D996" s="120"/>
      <c r="E996" s="120"/>
      <c r="F996" s="120"/>
      <c r="G996" s="120"/>
      <c r="H996" s="120"/>
      <c r="I996" s="120"/>
      <c r="J996" s="120"/>
      <c r="K996" s="120"/>
      <c r="L996" s="120"/>
      <c r="M996" s="120"/>
      <c r="N996" s="120"/>
      <c r="O996" s="120"/>
      <c r="P996" s="120"/>
      <c r="Q996" s="120"/>
      <c r="R996" s="120"/>
      <c r="S996" s="120"/>
      <c r="T996" s="120"/>
      <c r="U996" s="120"/>
      <c r="V996" s="120"/>
      <c r="W996" s="120"/>
      <c r="X996" s="120"/>
      <c r="Y996" s="120"/>
      <c r="Z996" s="120"/>
      <c r="AA996" s="120"/>
      <c r="AB996" s="120"/>
      <c r="AC996" s="120"/>
    </row>
    <row r="997" spans="1:29" ht="21" customHeight="1">
      <c r="A997" s="120"/>
      <c r="B997" s="120"/>
      <c r="C997" s="120"/>
      <c r="D997" s="120"/>
      <c r="E997" s="120"/>
      <c r="F997" s="120"/>
      <c r="G997" s="120"/>
      <c r="H997" s="120"/>
      <c r="I997" s="120"/>
      <c r="J997" s="120"/>
      <c r="K997" s="120"/>
      <c r="L997" s="120"/>
      <c r="M997" s="120"/>
      <c r="N997" s="120"/>
      <c r="O997" s="120"/>
      <c r="P997" s="120"/>
      <c r="Q997" s="120"/>
      <c r="R997" s="120"/>
      <c r="S997" s="120"/>
      <c r="T997" s="120"/>
      <c r="U997" s="120"/>
      <c r="V997" s="120"/>
      <c r="W997" s="120"/>
      <c r="X997" s="120"/>
      <c r="Y997" s="120"/>
      <c r="Z997" s="120"/>
      <c r="AA997" s="120"/>
      <c r="AB997" s="120"/>
      <c r="AC997" s="120"/>
    </row>
    <row r="998" spans="1:29" ht="21" customHeight="1">
      <c r="A998" s="120"/>
      <c r="B998" s="120"/>
      <c r="C998" s="120"/>
      <c r="D998" s="120"/>
      <c r="E998" s="120"/>
      <c r="F998" s="120"/>
      <c r="G998" s="120"/>
      <c r="H998" s="120"/>
      <c r="I998" s="120"/>
      <c r="J998" s="120"/>
      <c r="K998" s="120"/>
      <c r="L998" s="120"/>
      <c r="M998" s="120"/>
      <c r="N998" s="120"/>
      <c r="O998" s="120"/>
      <c r="P998" s="120"/>
      <c r="Q998" s="120"/>
      <c r="R998" s="120"/>
      <c r="S998" s="120"/>
      <c r="T998" s="120"/>
      <c r="U998" s="120"/>
      <c r="V998" s="120"/>
      <c r="W998" s="120"/>
      <c r="X998" s="120"/>
      <c r="Y998" s="120"/>
      <c r="Z998" s="120"/>
      <c r="AA998" s="120"/>
      <c r="AB998" s="120"/>
      <c r="AC998" s="120"/>
    </row>
    <row r="999" spans="1:29" ht="21" customHeight="1">
      <c r="A999" s="120"/>
      <c r="B999" s="120"/>
      <c r="C999" s="120"/>
      <c r="D999" s="120"/>
      <c r="E999" s="120"/>
      <c r="F999" s="120"/>
      <c r="G999" s="120"/>
      <c r="H999" s="120"/>
      <c r="I999" s="120"/>
      <c r="J999" s="120"/>
      <c r="K999" s="120"/>
      <c r="L999" s="120"/>
      <c r="M999" s="120"/>
      <c r="N999" s="120"/>
      <c r="O999" s="120"/>
      <c r="P999" s="120"/>
      <c r="Q999" s="120"/>
      <c r="R999" s="120"/>
      <c r="S999" s="120"/>
      <c r="T999" s="120"/>
      <c r="U999" s="120"/>
      <c r="V999" s="120"/>
      <c r="W999" s="120"/>
      <c r="X999" s="120"/>
      <c r="Y999" s="120"/>
      <c r="Z999" s="120"/>
      <c r="AA999" s="120"/>
      <c r="AB999" s="120"/>
      <c r="AC999" s="120"/>
    </row>
    <row r="1000" spans="1:29" ht="21" customHeight="1">
      <c r="A1000" s="120"/>
      <c r="B1000" s="120"/>
      <c r="C1000" s="120"/>
      <c r="D1000" s="120"/>
      <c r="E1000" s="120"/>
      <c r="F1000" s="120"/>
      <c r="G1000" s="120"/>
      <c r="H1000" s="120"/>
      <c r="I1000" s="120"/>
      <c r="J1000" s="120"/>
      <c r="K1000" s="120"/>
      <c r="L1000" s="120"/>
      <c r="M1000" s="120"/>
      <c r="N1000" s="120"/>
      <c r="O1000" s="120"/>
      <c r="P1000" s="120"/>
      <c r="Q1000" s="120"/>
      <c r="R1000" s="120"/>
      <c r="S1000" s="120"/>
      <c r="T1000" s="120"/>
      <c r="U1000" s="120"/>
      <c r="V1000" s="120"/>
      <c r="W1000" s="120"/>
      <c r="X1000" s="120"/>
      <c r="Y1000" s="120"/>
      <c r="Z1000" s="120"/>
      <c r="AA1000" s="120"/>
      <c r="AB1000" s="120"/>
      <c r="AC1000" s="120"/>
    </row>
  </sheetData>
  <sheetProtection algorithmName="SHA-512" hashValue="KDag8HdETOlBPkJW0ztiHELHnOi+WdIUiGl9gCgxk4ZkUu0iQW5amCj8Wf8u26K46Dn2p2khFOP9VDhIZzaapA==" saltValue="GwRmsirV2BAdX5Zz2Hc7zg==" spinCount="100000" sheet="1" objects="1" scenarios="1"/>
  <mergeCells count="3">
    <mergeCell ref="B1:I1"/>
    <mergeCell ref="L1:S1"/>
    <mergeCell ref="V1:AC1"/>
  </mergeCells>
  <phoneticPr fontId="1" type="noConversion"/>
  <pageMargins left="0.7" right="0.7" top="0.75" bottom="0.75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5D5AD-6DD7-4EB5-B675-4CFC84EACDDE}">
  <sheetPr>
    <tabColor theme="4" tint="0.59999389629810485"/>
    <pageSetUpPr fitToPage="1"/>
  </sheetPr>
  <dimension ref="B1:AF27"/>
  <sheetViews>
    <sheetView zoomScaleNormal="100" workbookViewId="0">
      <selection activeCell="N4" sqref="N4:AE4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3" width="0" hidden="1" customWidth="1"/>
  </cols>
  <sheetData>
    <row r="1" spans="2:31" ht="1" customHeight="1" thickBot="1"/>
    <row r="2" spans="2:31" ht="14" customHeight="1">
      <c r="B2" s="191" t="s">
        <v>85</v>
      </c>
      <c r="C2" s="192"/>
      <c r="D2" s="192"/>
      <c r="E2" s="192"/>
      <c r="F2" s="192"/>
      <c r="G2" s="252"/>
      <c r="H2" s="251" t="s">
        <v>86</v>
      </c>
      <c r="I2" s="192"/>
      <c r="J2" s="252"/>
      <c r="K2" s="225"/>
      <c r="L2" s="226"/>
      <c r="M2" s="777"/>
      <c r="N2" s="772" t="s">
        <v>474</v>
      </c>
      <c r="O2" s="773"/>
      <c r="P2" s="772" t="s">
        <v>473</v>
      </c>
      <c r="Q2" s="773"/>
      <c r="R2" s="772" t="s">
        <v>472</v>
      </c>
      <c r="S2" s="773"/>
      <c r="T2" s="779" t="s">
        <v>471</v>
      </c>
      <c r="U2" s="780"/>
      <c r="V2" s="781" t="s">
        <v>470</v>
      </c>
      <c r="W2" s="782"/>
      <c r="X2" s="769" t="s">
        <v>469</v>
      </c>
      <c r="Y2" s="770"/>
      <c r="Z2" s="763" t="s">
        <v>468</v>
      </c>
      <c r="AA2" s="764"/>
      <c r="AB2" s="763" t="s">
        <v>467</v>
      </c>
      <c r="AC2" s="764"/>
      <c r="AD2" s="763" t="s">
        <v>466</v>
      </c>
      <c r="AE2" s="764"/>
    </row>
    <row r="3" spans="2:31" ht="14" customHeight="1">
      <c r="B3" s="771" t="s">
        <v>465</v>
      </c>
      <c r="C3" s="385"/>
      <c r="D3" s="385"/>
      <c r="E3" s="385"/>
      <c r="F3" s="385"/>
      <c r="G3" s="386"/>
      <c r="H3" s="290" t="s">
        <v>13</v>
      </c>
      <c r="I3" s="291"/>
      <c r="J3" s="292"/>
      <c r="K3" s="390" t="s">
        <v>114</v>
      </c>
      <c r="L3" s="391"/>
      <c r="M3" s="778"/>
      <c r="N3" s="767"/>
      <c r="O3" s="768"/>
      <c r="P3" s="767"/>
      <c r="Q3" s="768"/>
      <c r="R3" s="767"/>
      <c r="S3" s="768"/>
      <c r="T3" s="767"/>
      <c r="U3" s="768"/>
      <c r="V3" s="767"/>
      <c r="W3" s="768"/>
      <c r="X3" s="767"/>
      <c r="Y3" s="768"/>
      <c r="Z3" s="765" t="str">
        <f>IF(OR(LEN(TRIM(N3))&gt;0, LEN(TRIM(P3))&gt;0, LEN(TRIM(R3))&gt;0),SUM(N3:R3),"")</f>
        <v/>
      </c>
      <c r="AA3" s="766"/>
      <c r="AB3" s="765" t="str">
        <f>IF(OR(LEN(TRIM(T3))&gt;0, LEN(TRIM(V3))&gt;0, LEN(TRIM(X3))&gt;0),SUM(T3:X3),"")</f>
        <v/>
      </c>
      <c r="AC3" s="766"/>
      <c r="AD3" s="765" t="str">
        <f>IF(AND(LEN(TRIM(Z3))&gt;0, LEN(TRIM(AB3))&gt;0),Z3+AB3,IF(AND(LEN(TRIM(Z3))&gt;0, LEN(TRIM(AB3))=0),Z3,IF(AND(LEN(TRIM(Z3))=0, LEN(TRIM(AB3))&gt;0),AB3,"")))</f>
        <v/>
      </c>
      <c r="AE3" s="766"/>
    </row>
    <row r="4" spans="2:31" ht="14" customHeight="1" thickBot="1">
      <c r="B4" s="774" t="s">
        <v>464</v>
      </c>
      <c r="C4" s="775"/>
      <c r="D4" s="775"/>
      <c r="E4" s="775"/>
      <c r="F4" s="775"/>
      <c r="G4" s="776"/>
      <c r="H4" s="166"/>
      <c r="I4" s="42"/>
      <c r="J4" s="165"/>
      <c r="K4" s="390" t="s">
        <v>463</v>
      </c>
      <c r="L4" s="391"/>
      <c r="M4" s="778"/>
      <c r="N4" s="761"/>
      <c r="O4" s="762"/>
      <c r="P4" s="761"/>
      <c r="Q4" s="762"/>
      <c r="R4" s="761"/>
      <c r="S4" s="762"/>
      <c r="T4" s="761"/>
      <c r="U4" s="762"/>
      <c r="V4" s="761"/>
      <c r="W4" s="762"/>
      <c r="X4" s="761"/>
      <c r="Y4" s="762"/>
      <c r="Z4" s="761"/>
      <c r="AA4" s="762"/>
      <c r="AB4" s="761"/>
      <c r="AC4" s="762"/>
      <c r="AD4" s="761"/>
      <c r="AE4" s="762"/>
    </row>
    <row r="5" spans="2:31" ht="14" customHeight="1" thickBot="1">
      <c r="B5" s="264" t="s">
        <v>24</v>
      </c>
      <c r="C5" s="265"/>
      <c r="D5" s="265"/>
      <c r="E5" s="265"/>
      <c r="F5" s="265"/>
      <c r="G5" s="266"/>
      <c r="H5" s="758"/>
      <c r="I5" s="759"/>
      <c r="J5" s="759"/>
      <c r="K5" s="759"/>
      <c r="L5" s="759"/>
      <c r="M5" s="759"/>
      <c r="N5" s="759"/>
      <c r="O5" s="759"/>
      <c r="P5" s="759"/>
      <c r="Q5" s="759"/>
      <c r="R5" s="759"/>
      <c r="S5" s="759"/>
      <c r="T5" s="759"/>
      <c r="U5" s="759"/>
      <c r="V5" s="759"/>
      <c r="W5" s="759"/>
      <c r="X5" s="759"/>
      <c r="Y5" s="759"/>
      <c r="Z5" s="759"/>
      <c r="AA5" s="759"/>
      <c r="AB5" s="759"/>
      <c r="AC5" s="759"/>
      <c r="AD5" s="759"/>
      <c r="AE5" s="760"/>
    </row>
    <row r="6" spans="2:31" hidden="1"/>
    <row r="7" spans="2:31" hidden="1"/>
    <row r="8" spans="2:31" hidden="1"/>
    <row r="9" spans="2:31" hidden="1"/>
    <row r="10" spans="2:31" hidden="1"/>
    <row r="11" spans="2:31" hidden="1"/>
    <row r="12" spans="2:31" hidden="1"/>
    <row r="13" spans="2:31" hidden="1"/>
    <row r="14" spans="2:31" hidden="1"/>
    <row r="15" spans="2:31" hidden="1"/>
    <row r="16" spans="2:31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</sheetData>
  <sheetProtection algorithmName="SHA-512" hashValue="pi5uta+X0uohw5cQpFeCH2Bc7wDXQRwckQkbva6B0G0jNHUSArCWkBNXQO8bTF+9oiaWfyAH9giFpzAS0/aTyw==" saltValue="UKfjyDgcQjgCmuZupeeNmw==" spinCount="100000" sheet="1" formatRows="0" selectLockedCells="1"/>
  <mergeCells count="37">
    <mergeCell ref="V3:W3"/>
    <mergeCell ref="T2:U2"/>
    <mergeCell ref="V2:W2"/>
    <mergeCell ref="P2:Q2"/>
    <mergeCell ref="P3:Q3"/>
    <mergeCell ref="T3:U3"/>
    <mergeCell ref="B2:G2"/>
    <mergeCell ref="B3:G3"/>
    <mergeCell ref="R2:S2"/>
    <mergeCell ref="R3:S3"/>
    <mergeCell ref="B4:G4"/>
    <mergeCell ref="K2:M2"/>
    <mergeCell ref="H2:J2"/>
    <mergeCell ref="N4:O4"/>
    <mergeCell ref="N2:O2"/>
    <mergeCell ref="N3:O3"/>
    <mergeCell ref="R4:S4"/>
    <mergeCell ref="P4:Q4"/>
    <mergeCell ref="H3:J3"/>
    <mergeCell ref="K3:M3"/>
    <mergeCell ref="K4:M4"/>
    <mergeCell ref="AD2:AE2"/>
    <mergeCell ref="Z3:AA3"/>
    <mergeCell ref="X3:Y3"/>
    <mergeCell ref="AB2:AC2"/>
    <mergeCell ref="Z2:AA2"/>
    <mergeCell ref="AB3:AC3"/>
    <mergeCell ref="AD3:AE3"/>
    <mergeCell ref="X2:Y2"/>
    <mergeCell ref="B5:G5"/>
    <mergeCell ref="H5:AE5"/>
    <mergeCell ref="Z4:AA4"/>
    <mergeCell ref="AB4:AC4"/>
    <mergeCell ref="AD4:AE4"/>
    <mergeCell ref="X4:Y4"/>
    <mergeCell ref="V4:W4"/>
    <mergeCell ref="T4:U4"/>
  </mergeCells>
  <phoneticPr fontId="1" type="noConversion"/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ED4A8-DDB3-4E68-A997-FAD559BB0737}">
  <sheetPr>
    <tabColor theme="4" tint="0.59999389629810485"/>
    <pageSetUpPr fitToPage="1"/>
  </sheetPr>
  <dimension ref="B1:AF127"/>
  <sheetViews>
    <sheetView zoomScaleNormal="100" workbookViewId="0">
      <selection activeCell="H3" sqref="H3:J3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3" width="0" hidden="1" customWidth="1"/>
  </cols>
  <sheetData>
    <row r="1" spans="2:31" s="24" customFormat="1" ht="1" customHeight="1" thickBot="1"/>
    <row r="2" spans="2:31">
      <c r="B2" s="191" t="s">
        <v>85</v>
      </c>
      <c r="C2" s="192"/>
      <c r="D2" s="192"/>
      <c r="E2" s="192"/>
      <c r="F2" s="192"/>
      <c r="G2" s="252"/>
      <c r="H2" s="251" t="s">
        <v>86</v>
      </c>
      <c r="I2" s="192"/>
      <c r="J2" s="252"/>
      <c r="K2" s="329" t="s">
        <v>18</v>
      </c>
      <c r="L2" s="531"/>
      <c r="M2" s="788" t="s">
        <v>486</v>
      </c>
      <c r="N2" s="789"/>
      <c r="O2" s="790"/>
      <c r="P2" s="788" t="s">
        <v>485</v>
      </c>
      <c r="Q2" s="789"/>
      <c r="R2" s="790"/>
      <c r="S2" s="788" t="s">
        <v>484</v>
      </c>
      <c r="T2" s="789"/>
      <c r="U2" s="790"/>
      <c r="V2" s="785" t="s">
        <v>483</v>
      </c>
      <c r="W2" s="783" t="s">
        <v>482</v>
      </c>
      <c r="X2" s="319"/>
      <c r="Y2" s="319"/>
      <c r="Z2" s="319"/>
      <c r="AA2" s="319"/>
      <c r="AB2" s="319"/>
      <c r="AC2" s="319"/>
      <c r="AD2" s="319"/>
      <c r="AE2" s="320"/>
    </row>
    <row r="3" spans="2:31" ht="17.5" thickBot="1">
      <c r="B3" s="802" t="s">
        <v>481</v>
      </c>
      <c r="C3" s="803"/>
      <c r="D3" s="803"/>
      <c r="E3" s="803"/>
      <c r="F3" s="803"/>
      <c r="G3" s="804"/>
      <c r="H3" s="278"/>
      <c r="I3" s="279"/>
      <c r="J3" s="280"/>
      <c r="K3" s="516" t="str">
        <f>IF(I9=1,VLOOKUP(G9,E20:S127,13,FALSE),"")</f>
        <v/>
      </c>
      <c r="L3" s="794"/>
      <c r="M3" s="791"/>
      <c r="N3" s="792"/>
      <c r="O3" s="793"/>
      <c r="P3" s="791"/>
      <c r="Q3" s="792"/>
      <c r="R3" s="793"/>
      <c r="S3" s="791"/>
      <c r="T3" s="792"/>
      <c r="U3" s="793"/>
      <c r="V3" s="786"/>
      <c r="W3" s="784"/>
      <c r="X3" s="325"/>
      <c r="Y3" s="325"/>
      <c r="Z3" s="325"/>
      <c r="AA3" s="325"/>
      <c r="AB3" s="325"/>
      <c r="AC3" s="325"/>
      <c r="AD3" s="325"/>
      <c r="AE3" s="326"/>
    </row>
    <row r="4" spans="2:31">
      <c r="B4" s="805"/>
      <c r="C4" s="806"/>
      <c r="D4" s="806"/>
      <c r="E4" s="806"/>
      <c r="F4" s="806"/>
      <c r="G4" s="807"/>
      <c r="H4" s="290" t="s">
        <v>94</v>
      </c>
      <c r="I4" s="291"/>
      <c r="J4" s="292"/>
      <c r="K4" s="518"/>
      <c r="L4" s="795"/>
      <c r="M4" s="570"/>
      <c r="N4" s="797"/>
      <c r="O4" s="798"/>
      <c r="P4" s="570"/>
      <c r="Q4" s="797"/>
      <c r="R4" s="798"/>
      <c r="S4" s="570"/>
      <c r="T4" s="797"/>
      <c r="U4" s="798"/>
      <c r="V4" s="786"/>
      <c r="W4" s="808" t="s">
        <v>480</v>
      </c>
      <c r="X4" s="330"/>
      <c r="Y4" s="531"/>
      <c r="Z4" s="251" t="s">
        <v>479</v>
      </c>
      <c r="AA4" s="192"/>
      <c r="AB4" s="192"/>
      <c r="AC4" s="192"/>
      <c r="AD4" s="192"/>
      <c r="AE4" s="491"/>
    </row>
    <row r="5" spans="2:31">
      <c r="B5" s="812" t="s">
        <v>464</v>
      </c>
      <c r="C5" s="813"/>
      <c r="D5" s="813"/>
      <c r="E5" s="813"/>
      <c r="F5" s="813"/>
      <c r="G5" s="814"/>
      <c r="H5" s="58"/>
      <c r="I5" s="59"/>
      <c r="J5" s="59"/>
      <c r="K5" s="520"/>
      <c r="L5" s="796"/>
      <c r="M5" s="799"/>
      <c r="N5" s="800"/>
      <c r="O5" s="801"/>
      <c r="P5" s="799"/>
      <c r="Q5" s="800"/>
      <c r="R5" s="801"/>
      <c r="S5" s="799"/>
      <c r="T5" s="800"/>
      <c r="U5" s="801"/>
      <c r="V5" s="787"/>
      <c r="W5" s="809" t="str">
        <f>IF(LEN(TRIM(M4))+ LEN(TRIM(P4))+ LEN(TRIM(S4))&gt;0,SUM(M4:S4),"")</f>
        <v/>
      </c>
      <c r="X5" s="810"/>
      <c r="Y5" s="811"/>
      <c r="Z5" s="507" t="str">
        <f>IF(AND(LEN(TRIM(W5))&gt;0,W5&lt;AD5,I9=1,U16&gt;0),"●未達",IF(AND(LEN(TRIM(W5))&gt;0,W5&gt;=AD5,I9=1,U16&gt;0),"○已達",""))</f>
        <v/>
      </c>
      <c r="AA5" s="508"/>
      <c r="AB5" s="464" t="str">
        <f>IF(LEN(TRIM(W5))&gt;0,K3,"")</f>
        <v/>
      </c>
      <c r="AC5" s="464"/>
      <c r="AD5" s="479" t="str">
        <f>IF(AND(LEN(TRIM(W5))&gt;0,I9=1,U16&gt;0),U16,"")</f>
        <v/>
      </c>
      <c r="AE5" s="480"/>
    </row>
    <row r="6" spans="2:31" ht="17.5" thickBot="1">
      <c r="B6" s="492" t="s">
        <v>17</v>
      </c>
      <c r="C6" s="493"/>
      <c r="D6" s="493"/>
      <c r="E6" s="494"/>
      <c r="F6" s="71"/>
      <c r="G6" s="815" t="s">
        <v>24</v>
      </c>
      <c r="H6" s="816"/>
      <c r="I6" s="816"/>
      <c r="J6" s="817"/>
      <c r="K6" s="461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3"/>
    </row>
    <row r="7" spans="2:31" s="24" customFormat="1" hidden="1">
      <c r="B7" s="47" t="s">
        <v>478</v>
      </c>
      <c r="S7" s="31"/>
      <c r="T7" s="170">
        <f>IF(G10=11,C9,0)</f>
        <v>0</v>
      </c>
      <c r="U7" s="169">
        <f>IF(G10=11,D9,0)</f>
        <v>0</v>
      </c>
    </row>
    <row r="8" spans="2:31" s="24" customFormat="1" hidden="1">
      <c r="B8" s="47"/>
      <c r="C8" s="25" t="s">
        <v>477</v>
      </c>
      <c r="D8" s="25" t="s">
        <v>476</v>
      </c>
      <c r="F8" s="74"/>
      <c r="I8" s="30"/>
      <c r="J8" s="30"/>
      <c r="K8" s="30"/>
      <c r="L8" s="30"/>
      <c r="M8" s="30"/>
      <c r="N8" s="30"/>
      <c r="O8" s="30"/>
      <c r="P8" s="30"/>
      <c r="Q8" s="30"/>
      <c r="S8" s="31"/>
      <c r="T8" s="170">
        <f>IF(G10=21,C10,0)</f>
        <v>0</v>
      </c>
      <c r="U8" s="169">
        <f>IF(G10=21,D10,0)</f>
        <v>0</v>
      </c>
    </row>
    <row r="9" spans="2:31" s="24" customFormat="1" hidden="1">
      <c r="B9" s="24">
        <v>1</v>
      </c>
      <c r="C9" s="24">
        <v>5</v>
      </c>
      <c r="D9" s="24">
        <v>15</v>
      </c>
      <c r="F9" s="33" t="s">
        <v>209</v>
      </c>
      <c r="G9" s="34">
        <f>F6*100+I5</f>
        <v>0</v>
      </c>
      <c r="H9" s="25" t="s">
        <v>140</v>
      </c>
      <c r="I9" s="30">
        <f>IF(AND(G9&gt;100,F6*I5&gt;0,F6&lt;10,I5&lt;13),1,0)</f>
        <v>0</v>
      </c>
      <c r="J9" s="30"/>
      <c r="K9" s="30"/>
      <c r="L9" s="30"/>
      <c r="M9" s="30"/>
      <c r="N9" s="30"/>
      <c r="O9" s="30"/>
      <c r="P9" s="30"/>
      <c r="Q9" s="30"/>
      <c r="S9" s="31"/>
      <c r="T9" s="170">
        <f>IF(G10=31,C11,0)</f>
        <v>0</v>
      </c>
      <c r="U9" s="169">
        <f>IF(G10=31,D11,0)</f>
        <v>0</v>
      </c>
    </row>
    <row r="10" spans="2:31" s="24" customFormat="1" hidden="1">
      <c r="B10" s="24">
        <v>2</v>
      </c>
      <c r="C10" s="24">
        <v>5</v>
      </c>
      <c r="D10" s="24">
        <v>15</v>
      </c>
      <c r="F10" s="33" t="s">
        <v>475</v>
      </c>
      <c r="G10" s="34" t="str">
        <f>IF(I9=1,VLOOKUP(G9,E20:T127,16,FALSE),"")</f>
        <v/>
      </c>
      <c r="I10" s="30"/>
      <c r="J10" s="30"/>
      <c r="K10" s="30"/>
      <c r="L10" s="30"/>
      <c r="M10" s="30"/>
      <c r="N10" s="30"/>
      <c r="O10" s="30"/>
      <c r="P10" s="30"/>
      <c r="Q10" s="30"/>
      <c r="S10" s="31"/>
      <c r="T10" s="170">
        <f>IF(G10=41,C12,0)</f>
        <v>0</v>
      </c>
      <c r="U10" s="169">
        <f>IF(G10=41,D12,0)</f>
        <v>0</v>
      </c>
    </row>
    <row r="11" spans="2:31" s="24" customFormat="1" hidden="1">
      <c r="B11" s="24">
        <v>3</v>
      </c>
      <c r="C11" s="24">
        <v>5</v>
      </c>
      <c r="D11" s="24">
        <v>15</v>
      </c>
      <c r="I11" s="30"/>
      <c r="J11" s="30"/>
      <c r="K11" s="30"/>
      <c r="L11" s="30"/>
      <c r="M11" s="30"/>
      <c r="N11" s="30"/>
      <c r="O11" s="30"/>
      <c r="P11" s="30"/>
      <c r="Q11" s="30"/>
      <c r="S11" s="31"/>
      <c r="T11" s="170">
        <f>IF(G10=51,C13,0)</f>
        <v>0</v>
      </c>
      <c r="U11" s="169">
        <f>IF(G10=51,D13,0)</f>
        <v>0</v>
      </c>
    </row>
    <row r="12" spans="2:31" s="24" customFormat="1" hidden="1">
      <c r="B12" s="24">
        <v>4</v>
      </c>
      <c r="C12" s="24">
        <v>5</v>
      </c>
      <c r="D12" s="24">
        <v>16</v>
      </c>
      <c r="I12" s="30"/>
      <c r="J12" s="30"/>
      <c r="K12" s="30"/>
      <c r="L12" s="30"/>
      <c r="M12" s="30"/>
      <c r="N12" s="30"/>
      <c r="O12" s="30"/>
      <c r="P12" s="30"/>
      <c r="Q12" s="30"/>
      <c r="S12" s="31"/>
      <c r="T12" s="170">
        <f>IF(G10=61,C14,0)</f>
        <v>0</v>
      </c>
      <c r="U12" s="169">
        <f>IF(G10=61,D14,0)</f>
        <v>0</v>
      </c>
    </row>
    <row r="13" spans="2:31" s="24" customFormat="1" hidden="1">
      <c r="B13" s="24">
        <v>5</v>
      </c>
      <c r="C13" s="24">
        <v>5</v>
      </c>
      <c r="D13" s="24">
        <v>16</v>
      </c>
      <c r="I13" s="30"/>
      <c r="J13" s="30"/>
      <c r="K13" s="30"/>
      <c r="L13" s="30"/>
      <c r="M13" s="30"/>
      <c r="N13" s="30"/>
      <c r="O13" s="30"/>
      <c r="P13" s="30"/>
      <c r="Q13" s="30"/>
      <c r="S13" s="31"/>
      <c r="T13" s="170">
        <f>IF(G10=71,C15,0)</f>
        <v>0</v>
      </c>
      <c r="U13" s="169">
        <f>IF(G10=71,D15,0)</f>
        <v>0</v>
      </c>
    </row>
    <row r="14" spans="2:31" s="24" customFormat="1" hidden="1">
      <c r="B14" s="24">
        <v>6</v>
      </c>
      <c r="C14" s="24">
        <v>5</v>
      </c>
      <c r="D14" s="24">
        <v>16</v>
      </c>
      <c r="I14" s="30"/>
      <c r="J14" s="30"/>
      <c r="K14" s="30"/>
      <c r="L14" s="30"/>
      <c r="M14" s="30"/>
      <c r="N14" s="30"/>
      <c r="O14" s="30"/>
      <c r="P14" s="30"/>
      <c r="Q14" s="30"/>
      <c r="S14" s="31"/>
      <c r="T14" s="170">
        <f>IF(G10=81,C16,0)</f>
        <v>0</v>
      </c>
      <c r="U14" s="169">
        <f>IF(G10=81,D16,0)</f>
        <v>0</v>
      </c>
    </row>
    <row r="15" spans="2:31" s="24" customFormat="1" hidden="1">
      <c r="B15" s="24">
        <v>7</v>
      </c>
      <c r="C15" s="24">
        <v>6</v>
      </c>
      <c r="D15" s="24">
        <v>16</v>
      </c>
      <c r="I15" s="30"/>
      <c r="J15" s="30"/>
      <c r="K15" s="30"/>
      <c r="L15" s="30"/>
      <c r="M15" s="30"/>
      <c r="N15" s="30"/>
      <c r="O15" s="30"/>
      <c r="P15" s="30"/>
      <c r="Q15" s="30"/>
      <c r="S15" s="31"/>
      <c r="T15" s="170">
        <f>IF(G10=91,C17,0)</f>
        <v>0</v>
      </c>
      <c r="U15" s="169">
        <f>IF(G10=91,D17,0)</f>
        <v>0</v>
      </c>
    </row>
    <row r="16" spans="2:31" s="24" customFormat="1" hidden="1">
      <c r="B16" s="24">
        <v>8</v>
      </c>
      <c r="C16" s="24">
        <v>6</v>
      </c>
      <c r="D16" s="24">
        <v>16</v>
      </c>
      <c r="I16" s="30"/>
      <c r="J16" s="30"/>
      <c r="K16" s="30"/>
      <c r="L16" s="30"/>
      <c r="M16" s="30"/>
      <c r="N16" s="30"/>
      <c r="O16" s="30"/>
      <c r="P16" s="30"/>
      <c r="Q16" s="30"/>
      <c r="S16" s="31"/>
      <c r="T16" s="168">
        <f>SUM(T7:T15)</f>
        <v>0</v>
      </c>
      <c r="U16" s="167">
        <f>SUM(U7:U15)</f>
        <v>0</v>
      </c>
    </row>
    <row r="17" spans="2:25" s="24" customFormat="1" hidden="1">
      <c r="B17" s="24">
        <v>9</v>
      </c>
      <c r="C17" s="24">
        <v>6</v>
      </c>
      <c r="D17" s="24">
        <v>16</v>
      </c>
      <c r="I17" s="30"/>
      <c r="J17" s="30"/>
      <c r="K17" s="30"/>
      <c r="L17" s="30"/>
      <c r="M17" s="30"/>
      <c r="N17" s="30"/>
      <c r="O17" s="30"/>
      <c r="P17" s="30"/>
      <c r="Q17" s="30"/>
      <c r="S17" s="31"/>
      <c r="T17" s="114"/>
    </row>
    <row r="18" spans="2:25" s="24" customFormat="1" hidden="1">
      <c r="B18" s="47"/>
      <c r="I18" s="30"/>
      <c r="J18" s="30"/>
      <c r="K18" s="30"/>
      <c r="L18" s="30"/>
      <c r="M18" s="30"/>
      <c r="N18" s="30"/>
      <c r="O18" s="30"/>
      <c r="P18" s="30"/>
      <c r="Q18" s="30"/>
      <c r="S18" s="25"/>
      <c r="T18" s="114"/>
    </row>
    <row r="19" spans="2:25" s="24" customFormat="1" hidden="1">
      <c r="B19" s="24" t="s">
        <v>28</v>
      </c>
      <c r="F19" s="25" t="s">
        <v>26</v>
      </c>
      <c r="G19" s="25" t="s">
        <v>29</v>
      </c>
      <c r="H19" s="25" t="s">
        <v>30</v>
      </c>
      <c r="I19" s="25" t="s">
        <v>31</v>
      </c>
      <c r="J19" s="25" t="s">
        <v>32</v>
      </c>
      <c r="K19" s="25" t="s">
        <v>33</v>
      </c>
      <c r="L19" s="25" t="s">
        <v>34</v>
      </c>
      <c r="M19" s="25" t="s">
        <v>35</v>
      </c>
      <c r="N19" s="25" t="s">
        <v>36</v>
      </c>
      <c r="O19" s="25" t="s">
        <v>37</v>
      </c>
      <c r="P19" s="25" t="s">
        <v>38</v>
      </c>
      <c r="Q19" s="25" t="s">
        <v>39</v>
      </c>
      <c r="R19" s="25" t="s">
        <v>40</v>
      </c>
      <c r="S19" s="25" t="s">
        <v>41</v>
      </c>
      <c r="T19" s="25" t="s">
        <v>42</v>
      </c>
      <c r="V19" s="25" t="s">
        <v>43</v>
      </c>
      <c r="X19" s="25" t="s">
        <v>44</v>
      </c>
    </row>
    <row r="20" spans="2:25" s="24" customFormat="1" hidden="1">
      <c r="B20" s="34">
        <v>1</v>
      </c>
      <c r="C20" s="35" t="s">
        <v>45</v>
      </c>
      <c r="E20" s="24">
        <v>108</v>
      </c>
      <c r="F20" s="36" t="s">
        <v>46</v>
      </c>
      <c r="G20" s="36" t="s">
        <v>46</v>
      </c>
      <c r="H20" s="36">
        <v>0</v>
      </c>
      <c r="I20" s="36" t="s">
        <v>46</v>
      </c>
      <c r="J20" s="36" t="s">
        <v>46</v>
      </c>
      <c r="K20" s="36" t="s">
        <v>46</v>
      </c>
      <c r="L20" s="36" t="s">
        <v>46</v>
      </c>
      <c r="M20" s="25" t="s">
        <v>47</v>
      </c>
      <c r="N20" s="25" t="s">
        <v>48</v>
      </c>
      <c r="O20" s="36" t="s">
        <v>46</v>
      </c>
      <c r="P20" s="36" t="s">
        <v>46</v>
      </c>
      <c r="Q20" s="36" t="s">
        <v>46</v>
      </c>
      <c r="R20" s="25" t="s">
        <v>49</v>
      </c>
      <c r="S20" s="25" t="s">
        <v>50</v>
      </c>
      <c r="T20" s="36" t="s">
        <v>46</v>
      </c>
      <c r="V20" s="36" t="s">
        <v>46</v>
      </c>
      <c r="X20" s="37" t="s">
        <v>51</v>
      </c>
      <c r="Y20" s="37" t="s">
        <v>51</v>
      </c>
    </row>
    <row r="21" spans="2:25" s="24" customFormat="1" hidden="1">
      <c r="B21" s="34">
        <v>2</v>
      </c>
      <c r="C21" s="35" t="s">
        <v>52</v>
      </c>
      <c r="E21" s="24">
        <v>109</v>
      </c>
      <c r="F21" s="36" t="s">
        <v>46</v>
      </c>
      <c r="G21" s="36" t="s">
        <v>46</v>
      </c>
      <c r="H21" s="36">
        <v>0</v>
      </c>
      <c r="I21" s="36" t="s">
        <v>46</v>
      </c>
      <c r="J21" s="36" t="s">
        <v>46</v>
      </c>
      <c r="K21" s="36" t="s">
        <v>46</v>
      </c>
      <c r="L21" s="36" t="s">
        <v>46</v>
      </c>
      <c r="M21" s="25" t="s">
        <v>47</v>
      </c>
      <c r="N21" s="25" t="s">
        <v>48</v>
      </c>
      <c r="O21" s="36" t="s">
        <v>46</v>
      </c>
      <c r="P21" s="36" t="s">
        <v>46</v>
      </c>
      <c r="Q21" s="36" t="s">
        <v>46</v>
      </c>
      <c r="R21" s="25" t="s">
        <v>49</v>
      </c>
      <c r="S21" s="25" t="s">
        <v>50</v>
      </c>
      <c r="T21" s="36" t="s">
        <v>46</v>
      </c>
      <c r="V21" s="36" t="s">
        <v>46</v>
      </c>
      <c r="X21" s="37" t="s">
        <v>51</v>
      </c>
      <c r="Y21" s="37" t="s">
        <v>51</v>
      </c>
    </row>
    <row r="22" spans="2:25" s="24" customFormat="1" hidden="1">
      <c r="B22" s="34">
        <v>3</v>
      </c>
      <c r="C22" s="35" t="s">
        <v>53</v>
      </c>
      <c r="E22" s="24">
        <v>110</v>
      </c>
      <c r="F22" s="36" t="s">
        <v>46</v>
      </c>
      <c r="G22" s="36" t="s">
        <v>46</v>
      </c>
      <c r="H22" s="36">
        <v>0</v>
      </c>
      <c r="I22" s="36" t="s">
        <v>46</v>
      </c>
      <c r="J22" s="36" t="s">
        <v>46</v>
      </c>
      <c r="K22" s="36" t="s">
        <v>46</v>
      </c>
      <c r="L22" s="36" t="s">
        <v>46</v>
      </c>
      <c r="M22" s="25" t="s">
        <v>47</v>
      </c>
      <c r="N22" s="25" t="s">
        <v>48</v>
      </c>
      <c r="O22" s="36" t="s">
        <v>46</v>
      </c>
      <c r="P22" s="36" t="s">
        <v>46</v>
      </c>
      <c r="Q22" s="36" t="s">
        <v>46</v>
      </c>
      <c r="R22" s="25" t="s">
        <v>49</v>
      </c>
      <c r="S22" s="25" t="s">
        <v>50</v>
      </c>
      <c r="T22" s="36" t="s">
        <v>46</v>
      </c>
      <c r="V22" s="36" t="s">
        <v>46</v>
      </c>
      <c r="X22" s="37" t="s">
        <v>51</v>
      </c>
      <c r="Y22" s="37" t="s">
        <v>51</v>
      </c>
    </row>
    <row r="23" spans="2:25" s="24" customFormat="1" hidden="1">
      <c r="B23" s="34">
        <v>4</v>
      </c>
      <c r="C23" s="35" t="s">
        <v>54</v>
      </c>
      <c r="E23" s="24">
        <v>111</v>
      </c>
      <c r="F23" s="25" t="s">
        <v>50</v>
      </c>
      <c r="G23" s="36" t="s">
        <v>46</v>
      </c>
      <c r="H23" s="36">
        <v>0</v>
      </c>
      <c r="I23" s="36" t="s">
        <v>46</v>
      </c>
      <c r="J23" s="25" t="s">
        <v>48</v>
      </c>
      <c r="K23" s="25" t="s">
        <v>55</v>
      </c>
      <c r="L23" s="25" t="s">
        <v>48</v>
      </c>
      <c r="M23" s="25" t="s">
        <v>47</v>
      </c>
      <c r="N23" s="25" t="s">
        <v>48</v>
      </c>
      <c r="O23" s="36" t="s">
        <v>46</v>
      </c>
      <c r="P23" s="36" t="s">
        <v>46</v>
      </c>
      <c r="Q23" s="25" t="s">
        <v>50</v>
      </c>
      <c r="R23" s="25" t="s">
        <v>49</v>
      </c>
      <c r="S23" s="25" t="s">
        <v>50</v>
      </c>
      <c r="T23" s="25">
        <v>11</v>
      </c>
      <c r="V23" s="25" t="s">
        <v>50</v>
      </c>
      <c r="X23" s="37" t="s">
        <v>51</v>
      </c>
      <c r="Y23" s="37" t="s">
        <v>51</v>
      </c>
    </row>
    <row r="24" spans="2:25" s="24" customFormat="1" hidden="1">
      <c r="B24" s="34">
        <v>5</v>
      </c>
      <c r="C24" s="35" t="s">
        <v>56</v>
      </c>
      <c r="E24" s="24">
        <v>112</v>
      </c>
      <c r="F24" s="25" t="s">
        <v>50</v>
      </c>
      <c r="G24" s="36" t="s">
        <v>46</v>
      </c>
      <c r="H24" s="36">
        <v>0</v>
      </c>
      <c r="I24" s="36" t="s">
        <v>46</v>
      </c>
      <c r="J24" s="25" t="s">
        <v>48</v>
      </c>
      <c r="K24" s="25" t="s">
        <v>55</v>
      </c>
      <c r="L24" s="25" t="s">
        <v>48</v>
      </c>
      <c r="M24" s="25" t="s">
        <v>47</v>
      </c>
      <c r="N24" s="25" t="s">
        <v>48</v>
      </c>
      <c r="O24" s="36" t="s">
        <v>46</v>
      </c>
      <c r="P24" s="36" t="s">
        <v>46</v>
      </c>
      <c r="Q24" s="25" t="s">
        <v>50</v>
      </c>
      <c r="R24" s="25" t="s">
        <v>49</v>
      </c>
      <c r="S24" s="25" t="s">
        <v>50</v>
      </c>
      <c r="T24" s="25">
        <v>11</v>
      </c>
      <c r="V24" s="25" t="s">
        <v>50</v>
      </c>
      <c r="X24" s="37" t="s">
        <v>51</v>
      </c>
      <c r="Y24" s="37" t="s">
        <v>51</v>
      </c>
    </row>
    <row r="25" spans="2:25" s="24" customFormat="1" hidden="1">
      <c r="B25" s="34">
        <v>6</v>
      </c>
      <c r="C25" s="35" t="s">
        <v>57</v>
      </c>
      <c r="E25" s="24">
        <v>101</v>
      </c>
      <c r="F25" s="25" t="s">
        <v>50</v>
      </c>
      <c r="G25" s="36" t="s">
        <v>46</v>
      </c>
      <c r="H25" s="36">
        <v>0</v>
      </c>
      <c r="I25" s="36" t="s">
        <v>46</v>
      </c>
      <c r="J25" s="25" t="s">
        <v>48</v>
      </c>
      <c r="K25" s="25" t="s">
        <v>55</v>
      </c>
      <c r="L25" s="25" t="s">
        <v>48</v>
      </c>
      <c r="M25" s="25" t="s">
        <v>47</v>
      </c>
      <c r="N25" s="25" t="s">
        <v>48</v>
      </c>
      <c r="O25" s="36" t="s">
        <v>46</v>
      </c>
      <c r="P25" s="36" t="s">
        <v>46</v>
      </c>
      <c r="Q25" s="25" t="s">
        <v>50</v>
      </c>
      <c r="R25" s="25" t="s">
        <v>49</v>
      </c>
      <c r="S25" s="25" t="s">
        <v>50</v>
      </c>
      <c r="T25" s="25">
        <v>11</v>
      </c>
      <c r="V25" s="25" t="s">
        <v>50</v>
      </c>
      <c r="X25" s="37" t="s">
        <v>51</v>
      </c>
      <c r="Y25" s="37" t="s">
        <v>51</v>
      </c>
    </row>
    <row r="26" spans="2:25" s="24" customFormat="1" hidden="1">
      <c r="B26" s="34">
        <v>7</v>
      </c>
      <c r="C26" s="35" t="s">
        <v>58</v>
      </c>
      <c r="E26" s="24">
        <v>102</v>
      </c>
      <c r="F26" s="25" t="s">
        <v>50</v>
      </c>
      <c r="G26" s="36" t="s">
        <v>46</v>
      </c>
      <c r="H26" s="36">
        <v>0</v>
      </c>
      <c r="I26" s="36" t="s">
        <v>46</v>
      </c>
      <c r="J26" s="25" t="s">
        <v>48</v>
      </c>
      <c r="K26" s="25" t="s">
        <v>55</v>
      </c>
      <c r="L26" s="25" t="s">
        <v>59</v>
      </c>
      <c r="M26" s="25" t="s">
        <v>47</v>
      </c>
      <c r="N26" s="25" t="s">
        <v>59</v>
      </c>
      <c r="O26" s="36" t="s">
        <v>46</v>
      </c>
      <c r="P26" s="36" t="s">
        <v>46</v>
      </c>
      <c r="Q26" s="25" t="s">
        <v>50</v>
      </c>
      <c r="R26" s="25" t="s">
        <v>49</v>
      </c>
      <c r="S26" s="25" t="s">
        <v>50</v>
      </c>
      <c r="T26" s="25">
        <v>11</v>
      </c>
      <c r="V26" s="25" t="s">
        <v>50</v>
      </c>
      <c r="X26" s="37" t="s">
        <v>51</v>
      </c>
      <c r="Y26" s="37" t="s">
        <v>51</v>
      </c>
    </row>
    <row r="27" spans="2:25" s="24" customFormat="1" hidden="1">
      <c r="B27" s="34">
        <v>8</v>
      </c>
      <c r="C27" s="35" t="s">
        <v>60</v>
      </c>
      <c r="E27" s="24">
        <v>103</v>
      </c>
      <c r="F27" s="25" t="s">
        <v>50</v>
      </c>
      <c r="G27" s="36" t="s">
        <v>46</v>
      </c>
      <c r="H27" s="36">
        <v>0</v>
      </c>
      <c r="I27" s="36" t="s">
        <v>46</v>
      </c>
      <c r="J27" s="25" t="s">
        <v>48</v>
      </c>
      <c r="K27" s="25" t="s">
        <v>55</v>
      </c>
      <c r="L27" s="25" t="s">
        <v>59</v>
      </c>
      <c r="M27" s="25" t="s">
        <v>47</v>
      </c>
      <c r="N27" s="25" t="s">
        <v>59</v>
      </c>
      <c r="O27" s="36" t="s">
        <v>46</v>
      </c>
      <c r="P27" s="36" t="s">
        <v>46</v>
      </c>
      <c r="Q27" s="25" t="s">
        <v>50</v>
      </c>
      <c r="R27" s="25" t="s">
        <v>49</v>
      </c>
      <c r="S27" s="25" t="s">
        <v>50</v>
      </c>
      <c r="T27" s="25">
        <v>11</v>
      </c>
      <c r="V27" s="25" t="s">
        <v>50</v>
      </c>
      <c r="X27" s="37" t="s">
        <v>51</v>
      </c>
      <c r="Y27" s="37" t="s">
        <v>51</v>
      </c>
    </row>
    <row r="28" spans="2:25" s="24" customFormat="1" hidden="1">
      <c r="B28" s="34">
        <v>9</v>
      </c>
      <c r="C28" s="35" t="s">
        <v>61</v>
      </c>
      <c r="E28" s="24">
        <v>104</v>
      </c>
      <c r="F28" s="25" t="s">
        <v>50</v>
      </c>
      <c r="G28" s="36" t="s">
        <v>46</v>
      </c>
      <c r="H28" s="36">
        <v>0</v>
      </c>
      <c r="I28" s="36" t="s">
        <v>46</v>
      </c>
      <c r="J28" s="25" t="s">
        <v>48</v>
      </c>
      <c r="K28" s="25" t="s">
        <v>55</v>
      </c>
      <c r="L28" s="25" t="s">
        <v>59</v>
      </c>
      <c r="M28" s="25" t="s">
        <v>47</v>
      </c>
      <c r="N28" s="25" t="s">
        <v>59</v>
      </c>
      <c r="O28" s="36" t="s">
        <v>46</v>
      </c>
      <c r="P28" s="36" t="s">
        <v>46</v>
      </c>
      <c r="Q28" s="25" t="s">
        <v>50</v>
      </c>
      <c r="R28" s="25" t="s">
        <v>49</v>
      </c>
      <c r="S28" s="25" t="s">
        <v>50</v>
      </c>
      <c r="T28" s="25">
        <v>11</v>
      </c>
      <c r="V28" s="25" t="s">
        <v>50</v>
      </c>
      <c r="X28" s="37" t="s">
        <v>51</v>
      </c>
      <c r="Y28" s="37" t="s">
        <v>51</v>
      </c>
    </row>
    <row r="29" spans="2:25" s="24" customFormat="1" hidden="1">
      <c r="E29" s="24">
        <v>105</v>
      </c>
      <c r="F29" s="25" t="s">
        <v>50</v>
      </c>
      <c r="G29" s="36" t="s">
        <v>46</v>
      </c>
      <c r="H29" s="36">
        <v>0</v>
      </c>
      <c r="I29" s="36" t="s">
        <v>46</v>
      </c>
      <c r="J29" s="25" t="s">
        <v>59</v>
      </c>
      <c r="K29" s="25" t="s">
        <v>55</v>
      </c>
      <c r="L29" s="25" t="s">
        <v>59</v>
      </c>
      <c r="M29" s="25" t="s">
        <v>47</v>
      </c>
      <c r="N29" s="25" t="s">
        <v>59</v>
      </c>
      <c r="O29" s="36" t="s">
        <v>46</v>
      </c>
      <c r="P29" s="36" t="s">
        <v>46</v>
      </c>
      <c r="Q29" s="25" t="s">
        <v>50</v>
      </c>
      <c r="R29" s="25" t="s">
        <v>49</v>
      </c>
      <c r="S29" s="25" t="s">
        <v>50</v>
      </c>
      <c r="T29" s="25">
        <v>11</v>
      </c>
      <c r="V29" s="25" t="s">
        <v>50</v>
      </c>
      <c r="X29" s="37" t="s">
        <v>51</v>
      </c>
      <c r="Y29" s="37" t="s">
        <v>51</v>
      </c>
    </row>
    <row r="30" spans="2:25" s="24" customFormat="1" hidden="1">
      <c r="E30" s="24">
        <v>106</v>
      </c>
      <c r="F30" s="25" t="s">
        <v>50</v>
      </c>
      <c r="G30" s="36" t="s">
        <v>46</v>
      </c>
      <c r="H30" s="36">
        <v>0</v>
      </c>
      <c r="I30" s="36" t="s">
        <v>46</v>
      </c>
      <c r="J30" s="25" t="s">
        <v>59</v>
      </c>
      <c r="K30" s="25" t="s">
        <v>55</v>
      </c>
      <c r="L30" s="25" t="s">
        <v>59</v>
      </c>
      <c r="M30" s="25" t="s">
        <v>47</v>
      </c>
      <c r="N30" s="25" t="s">
        <v>59</v>
      </c>
      <c r="O30" s="36" t="s">
        <v>46</v>
      </c>
      <c r="P30" s="36" t="s">
        <v>46</v>
      </c>
      <c r="Q30" s="25" t="s">
        <v>50</v>
      </c>
      <c r="R30" s="25" t="s">
        <v>49</v>
      </c>
      <c r="S30" s="25" t="s">
        <v>50</v>
      </c>
      <c r="T30" s="25">
        <v>11</v>
      </c>
      <c r="V30" s="25" t="s">
        <v>50</v>
      </c>
      <c r="X30" s="37" t="s">
        <v>51</v>
      </c>
      <c r="Y30" s="37" t="s">
        <v>51</v>
      </c>
    </row>
    <row r="31" spans="2:25" s="24" customFormat="1" hidden="1">
      <c r="E31" s="24">
        <v>107</v>
      </c>
      <c r="F31" s="25" t="s">
        <v>50</v>
      </c>
      <c r="G31" s="36" t="s">
        <v>46</v>
      </c>
      <c r="H31" s="36">
        <v>0</v>
      </c>
      <c r="I31" s="36" t="s">
        <v>46</v>
      </c>
      <c r="J31" s="25" t="s">
        <v>59</v>
      </c>
      <c r="K31" s="25" t="s">
        <v>55</v>
      </c>
      <c r="L31" s="25" t="s">
        <v>59</v>
      </c>
      <c r="M31" s="25" t="s">
        <v>47</v>
      </c>
      <c r="N31" s="25" t="s">
        <v>59</v>
      </c>
      <c r="O31" s="36" t="s">
        <v>46</v>
      </c>
      <c r="P31" s="36" t="s">
        <v>46</v>
      </c>
      <c r="Q31" s="25" t="s">
        <v>50</v>
      </c>
      <c r="R31" s="25" t="s">
        <v>49</v>
      </c>
      <c r="S31" s="25" t="s">
        <v>50</v>
      </c>
      <c r="T31" s="25">
        <v>11</v>
      </c>
      <c r="V31" s="25" t="s">
        <v>50</v>
      </c>
      <c r="X31" s="37" t="s">
        <v>51</v>
      </c>
      <c r="Y31" s="37" t="s">
        <v>51</v>
      </c>
    </row>
    <row r="32" spans="2:25" s="24" customFormat="1" hidden="1">
      <c r="E32" s="24">
        <v>208</v>
      </c>
      <c r="F32" s="25" t="s">
        <v>50</v>
      </c>
      <c r="G32" s="36" t="s">
        <v>46</v>
      </c>
      <c r="H32" s="36">
        <v>0</v>
      </c>
      <c r="I32" s="37" t="s">
        <v>62</v>
      </c>
      <c r="J32" s="25" t="s">
        <v>59</v>
      </c>
      <c r="K32" s="25" t="s">
        <v>55</v>
      </c>
      <c r="L32" s="25" t="s">
        <v>63</v>
      </c>
      <c r="M32" s="25" t="s">
        <v>64</v>
      </c>
      <c r="N32" s="25" t="s">
        <v>63</v>
      </c>
      <c r="O32" s="25">
        <v>21</v>
      </c>
      <c r="P32" s="25" t="s">
        <v>65</v>
      </c>
      <c r="Q32" s="25" t="s">
        <v>65</v>
      </c>
      <c r="R32" s="25" t="s">
        <v>49</v>
      </c>
      <c r="S32" s="25" t="s">
        <v>65</v>
      </c>
      <c r="T32" s="25">
        <v>21</v>
      </c>
      <c r="V32" s="25" t="s">
        <v>65</v>
      </c>
      <c r="X32" s="37" t="s">
        <v>51</v>
      </c>
      <c r="Y32" s="37" t="s">
        <v>51</v>
      </c>
    </row>
    <row r="33" spans="5:25" s="24" customFormat="1" hidden="1">
      <c r="E33" s="24">
        <v>209</v>
      </c>
      <c r="F33" s="25" t="s">
        <v>50</v>
      </c>
      <c r="G33" s="36" t="s">
        <v>46</v>
      </c>
      <c r="H33" s="36">
        <v>0</v>
      </c>
      <c r="I33" s="37" t="s">
        <v>62</v>
      </c>
      <c r="J33" s="25" t="s">
        <v>59</v>
      </c>
      <c r="K33" s="25" t="s">
        <v>55</v>
      </c>
      <c r="L33" s="25" t="s">
        <v>63</v>
      </c>
      <c r="M33" s="25" t="s">
        <v>64</v>
      </c>
      <c r="N33" s="25" t="s">
        <v>63</v>
      </c>
      <c r="O33" s="25">
        <v>21</v>
      </c>
      <c r="P33" s="25" t="s">
        <v>65</v>
      </c>
      <c r="Q33" s="25" t="s">
        <v>65</v>
      </c>
      <c r="R33" s="25" t="s">
        <v>49</v>
      </c>
      <c r="S33" s="25" t="s">
        <v>65</v>
      </c>
      <c r="T33" s="25">
        <v>21</v>
      </c>
      <c r="V33" s="25" t="s">
        <v>65</v>
      </c>
      <c r="X33" s="37" t="s">
        <v>51</v>
      </c>
      <c r="Y33" s="37" t="s">
        <v>51</v>
      </c>
    </row>
    <row r="34" spans="5:25" s="24" customFormat="1" hidden="1">
      <c r="E34" s="24">
        <v>210</v>
      </c>
      <c r="F34" s="25" t="s">
        <v>50</v>
      </c>
      <c r="G34" s="36" t="s">
        <v>46</v>
      </c>
      <c r="H34" s="36">
        <v>0</v>
      </c>
      <c r="I34" s="37" t="s">
        <v>62</v>
      </c>
      <c r="J34" s="25" t="s">
        <v>59</v>
      </c>
      <c r="K34" s="25" t="s">
        <v>55</v>
      </c>
      <c r="L34" s="25" t="s">
        <v>63</v>
      </c>
      <c r="M34" s="25" t="s">
        <v>64</v>
      </c>
      <c r="N34" s="25" t="s">
        <v>63</v>
      </c>
      <c r="O34" s="25">
        <v>21</v>
      </c>
      <c r="P34" s="25" t="s">
        <v>65</v>
      </c>
      <c r="Q34" s="25" t="s">
        <v>65</v>
      </c>
      <c r="R34" s="25" t="s">
        <v>49</v>
      </c>
      <c r="S34" s="25" t="s">
        <v>65</v>
      </c>
      <c r="T34" s="25">
        <v>21</v>
      </c>
      <c r="V34" s="25" t="s">
        <v>65</v>
      </c>
      <c r="X34" s="37" t="s">
        <v>51</v>
      </c>
      <c r="Y34" s="37" t="s">
        <v>51</v>
      </c>
    </row>
    <row r="35" spans="5:25" s="24" customFormat="1" hidden="1">
      <c r="E35" s="24">
        <v>211</v>
      </c>
      <c r="F35" s="25" t="s">
        <v>65</v>
      </c>
      <c r="G35" s="25" t="s">
        <v>66</v>
      </c>
      <c r="H35" s="25">
        <v>2</v>
      </c>
      <c r="I35" s="25" t="s">
        <v>65</v>
      </c>
      <c r="J35" s="25" t="s">
        <v>63</v>
      </c>
      <c r="K35" s="25" t="s">
        <v>55</v>
      </c>
      <c r="L35" s="25" t="s">
        <v>63</v>
      </c>
      <c r="M35" s="25" t="s">
        <v>64</v>
      </c>
      <c r="N35" s="25" t="s">
        <v>63</v>
      </c>
      <c r="O35" s="25">
        <v>21</v>
      </c>
      <c r="P35" s="25" t="s">
        <v>65</v>
      </c>
      <c r="Q35" s="25" t="s">
        <v>65</v>
      </c>
      <c r="R35" s="25" t="s">
        <v>49</v>
      </c>
      <c r="S35" s="25" t="s">
        <v>65</v>
      </c>
      <c r="T35" s="25">
        <v>21</v>
      </c>
      <c r="V35" s="25" t="s">
        <v>65</v>
      </c>
      <c r="X35" s="37" t="s">
        <v>51</v>
      </c>
      <c r="Y35" s="37" t="s">
        <v>51</v>
      </c>
    </row>
    <row r="36" spans="5:25" s="24" customFormat="1" hidden="1">
      <c r="E36" s="24">
        <v>212</v>
      </c>
      <c r="F36" s="25" t="s">
        <v>65</v>
      </c>
      <c r="G36" s="25" t="s">
        <v>66</v>
      </c>
      <c r="H36" s="25">
        <v>2</v>
      </c>
      <c r="I36" s="25" t="s">
        <v>65</v>
      </c>
      <c r="J36" s="25" t="s">
        <v>63</v>
      </c>
      <c r="K36" s="25" t="s">
        <v>55</v>
      </c>
      <c r="L36" s="25" t="s">
        <v>63</v>
      </c>
      <c r="M36" s="25" t="s">
        <v>64</v>
      </c>
      <c r="N36" s="25" t="s">
        <v>63</v>
      </c>
      <c r="O36" s="25">
        <v>21</v>
      </c>
      <c r="P36" s="25" t="s">
        <v>65</v>
      </c>
      <c r="Q36" s="25" t="s">
        <v>65</v>
      </c>
      <c r="R36" s="25" t="s">
        <v>49</v>
      </c>
      <c r="S36" s="25" t="s">
        <v>65</v>
      </c>
      <c r="T36" s="25">
        <v>21</v>
      </c>
      <c r="V36" s="25" t="s">
        <v>65</v>
      </c>
      <c r="X36" s="25" t="s">
        <v>65</v>
      </c>
      <c r="Y36" s="25" t="s">
        <v>67</v>
      </c>
    </row>
    <row r="37" spans="5:25" s="24" customFormat="1" hidden="1">
      <c r="E37" s="24">
        <v>201</v>
      </c>
      <c r="F37" s="25" t="s">
        <v>65</v>
      </c>
      <c r="G37" s="25" t="s">
        <v>66</v>
      </c>
      <c r="H37" s="25">
        <v>2</v>
      </c>
      <c r="I37" s="25" t="s">
        <v>65</v>
      </c>
      <c r="J37" s="25" t="s">
        <v>63</v>
      </c>
      <c r="K37" s="25" t="s">
        <v>55</v>
      </c>
      <c r="L37" s="25" t="s">
        <v>63</v>
      </c>
      <c r="M37" s="25" t="s">
        <v>64</v>
      </c>
      <c r="N37" s="25" t="s">
        <v>63</v>
      </c>
      <c r="O37" s="25">
        <v>21</v>
      </c>
      <c r="P37" s="25" t="s">
        <v>65</v>
      </c>
      <c r="Q37" s="25" t="s">
        <v>65</v>
      </c>
      <c r="R37" s="25" t="s">
        <v>49</v>
      </c>
      <c r="S37" s="25" t="s">
        <v>65</v>
      </c>
      <c r="T37" s="25">
        <v>21</v>
      </c>
      <c r="V37" s="25" t="s">
        <v>65</v>
      </c>
      <c r="X37" s="25" t="s">
        <v>65</v>
      </c>
      <c r="Y37" s="25" t="s">
        <v>67</v>
      </c>
    </row>
    <row r="38" spans="5:25" s="24" customFormat="1" hidden="1">
      <c r="E38" s="24">
        <v>202</v>
      </c>
      <c r="F38" s="25" t="s">
        <v>65</v>
      </c>
      <c r="G38" s="25" t="s">
        <v>66</v>
      </c>
      <c r="H38" s="25">
        <v>2</v>
      </c>
      <c r="I38" s="25" t="s">
        <v>65</v>
      </c>
      <c r="J38" s="25" t="s">
        <v>63</v>
      </c>
      <c r="K38" s="25" t="s">
        <v>55</v>
      </c>
      <c r="L38" s="25" t="s">
        <v>68</v>
      </c>
      <c r="M38" s="25" t="s">
        <v>64</v>
      </c>
      <c r="N38" s="25" t="s">
        <v>68</v>
      </c>
      <c r="O38" s="25">
        <v>21</v>
      </c>
      <c r="P38" s="25" t="s">
        <v>65</v>
      </c>
      <c r="Q38" s="25" t="s">
        <v>65</v>
      </c>
      <c r="R38" s="25" t="s">
        <v>49</v>
      </c>
      <c r="S38" s="25" t="s">
        <v>65</v>
      </c>
      <c r="T38" s="25">
        <v>21</v>
      </c>
      <c r="V38" s="25" t="s">
        <v>65</v>
      </c>
      <c r="X38" s="25" t="s">
        <v>65</v>
      </c>
      <c r="Y38" s="25" t="s">
        <v>67</v>
      </c>
    </row>
    <row r="39" spans="5:25" s="24" customFormat="1" hidden="1">
      <c r="E39" s="24">
        <v>203</v>
      </c>
      <c r="F39" s="25" t="s">
        <v>65</v>
      </c>
      <c r="G39" s="25" t="s">
        <v>66</v>
      </c>
      <c r="H39" s="25">
        <v>2</v>
      </c>
      <c r="I39" s="25" t="s">
        <v>65</v>
      </c>
      <c r="J39" s="25" t="s">
        <v>63</v>
      </c>
      <c r="K39" s="25" t="s">
        <v>55</v>
      </c>
      <c r="L39" s="25" t="s">
        <v>68</v>
      </c>
      <c r="M39" s="25" t="s">
        <v>64</v>
      </c>
      <c r="N39" s="25" t="s">
        <v>68</v>
      </c>
      <c r="O39" s="25">
        <v>21</v>
      </c>
      <c r="P39" s="25" t="s">
        <v>65</v>
      </c>
      <c r="Q39" s="25" t="s">
        <v>65</v>
      </c>
      <c r="R39" s="25" t="s">
        <v>49</v>
      </c>
      <c r="S39" s="25" t="s">
        <v>65</v>
      </c>
      <c r="T39" s="25">
        <v>21</v>
      </c>
      <c r="V39" s="25" t="s">
        <v>65</v>
      </c>
      <c r="X39" s="25" t="s">
        <v>65</v>
      </c>
      <c r="Y39" s="25" t="s">
        <v>67</v>
      </c>
    </row>
    <row r="40" spans="5:25" s="24" customFormat="1" hidden="1">
      <c r="E40" s="24">
        <v>204</v>
      </c>
      <c r="F40" s="25" t="s">
        <v>65</v>
      </c>
      <c r="G40" s="25" t="s">
        <v>66</v>
      </c>
      <c r="H40" s="25">
        <v>2</v>
      </c>
      <c r="I40" s="25" t="s">
        <v>65</v>
      </c>
      <c r="J40" s="25" t="s">
        <v>63</v>
      </c>
      <c r="K40" s="25" t="s">
        <v>55</v>
      </c>
      <c r="L40" s="25" t="s">
        <v>68</v>
      </c>
      <c r="M40" s="25" t="s">
        <v>64</v>
      </c>
      <c r="N40" s="25" t="s">
        <v>68</v>
      </c>
      <c r="O40" s="25">
        <v>21</v>
      </c>
      <c r="P40" s="25" t="s">
        <v>65</v>
      </c>
      <c r="Q40" s="25" t="s">
        <v>65</v>
      </c>
      <c r="R40" s="25" t="s">
        <v>49</v>
      </c>
      <c r="S40" s="25" t="s">
        <v>65</v>
      </c>
      <c r="T40" s="25">
        <v>21</v>
      </c>
      <c r="V40" s="25" t="s">
        <v>65</v>
      </c>
      <c r="X40" s="25" t="s">
        <v>65</v>
      </c>
      <c r="Y40" s="25" t="s">
        <v>67</v>
      </c>
    </row>
    <row r="41" spans="5:25" s="24" customFormat="1" hidden="1">
      <c r="E41" s="24">
        <v>205</v>
      </c>
      <c r="F41" s="25" t="s">
        <v>65</v>
      </c>
      <c r="G41" s="25" t="s">
        <v>66</v>
      </c>
      <c r="H41" s="25">
        <v>2</v>
      </c>
      <c r="I41" s="25" t="s">
        <v>65</v>
      </c>
      <c r="J41" s="25" t="s">
        <v>68</v>
      </c>
      <c r="K41" s="25" t="s">
        <v>55</v>
      </c>
      <c r="L41" s="25" t="s">
        <v>68</v>
      </c>
      <c r="M41" s="25" t="s">
        <v>64</v>
      </c>
      <c r="N41" s="25" t="s">
        <v>68</v>
      </c>
      <c r="O41" s="25">
        <v>21</v>
      </c>
      <c r="P41" s="25" t="s">
        <v>65</v>
      </c>
      <c r="Q41" s="25" t="s">
        <v>65</v>
      </c>
      <c r="R41" s="25" t="s">
        <v>49</v>
      </c>
      <c r="S41" s="25" t="s">
        <v>65</v>
      </c>
      <c r="T41" s="25">
        <v>21</v>
      </c>
      <c r="V41" s="25" t="s">
        <v>65</v>
      </c>
      <c r="X41" s="25" t="s">
        <v>65</v>
      </c>
      <c r="Y41" s="25" t="s">
        <v>67</v>
      </c>
    </row>
    <row r="42" spans="5:25" s="24" customFormat="1" hidden="1">
      <c r="E42" s="24">
        <v>206</v>
      </c>
      <c r="F42" s="25" t="s">
        <v>65</v>
      </c>
      <c r="G42" s="25" t="s">
        <v>66</v>
      </c>
      <c r="H42" s="25">
        <v>2</v>
      </c>
      <c r="I42" s="25" t="s">
        <v>65</v>
      </c>
      <c r="J42" s="25" t="s">
        <v>68</v>
      </c>
      <c r="K42" s="25" t="s">
        <v>55</v>
      </c>
      <c r="L42" s="25" t="s">
        <v>68</v>
      </c>
      <c r="M42" s="25" t="s">
        <v>64</v>
      </c>
      <c r="N42" s="25" t="s">
        <v>68</v>
      </c>
      <c r="O42" s="25">
        <v>21</v>
      </c>
      <c r="P42" s="25" t="s">
        <v>65</v>
      </c>
      <c r="Q42" s="25" t="s">
        <v>65</v>
      </c>
      <c r="R42" s="25" t="s">
        <v>49</v>
      </c>
      <c r="S42" s="25" t="s">
        <v>65</v>
      </c>
      <c r="T42" s="25">
        <v>21</v>
      </c>
      <c r="V42" s="25" t="s">
        <v>65</v>
      </c>
      <c r="X42" s="25" t="s">
        <v>65</v>
      </c>
      <c r="Y42" s="25" t="s">
        <v>67</v>
      </c>
    </row>
    <row r="43" spans="5:25" s="24" customFormat="1" hidden="1">
      <c r="E43" s="24">
        <v>207</v>
      </c>
      <c r="F43" s="25" t="s">
        <v>65</v>
      </c>
      <c r="G43" s="25" t="s">
        <v>66</v>
      </c>
      <c r="H43" s="25">
        <v>2</v>
      </c>
      <c r="I43" s="25" t="s">
        <v>65</v>
      </c>
      <c r="J43" s="25" t="s">
        <v>68</v>
      </c>
      <c r="K43" s="25" t="s">
        <v>55</v>
      </c>
      <c r="L43" s="25" t="s">
        <v>68</v>
      </c>
      <c r="M43" s="25" t="s">
        <v>64</v>
      </c>
      <c r="N43" s="25" t="s">
        <v>68</v>
      </c>
      <c r="O43" s="25">
        <v>21</v>
      </c>
      <c r="P43" s="25" t="s">
        <v>65</v>
      </c>
      <c r="Q43" s="25" t="s">
        <v>65</v>
      </c>
      <c r="R43" s="25" t="s">
        <v>49</v>
      </c>
      <c r="S43" s="25" t="s">
        <v>65</v>
      </c>
      <c r="T43" s="25">
        <v>21</v>
      </c>
      <c r="V43" s="25" t="s">
        <v>65</v>
      </c>
      <c r="X43" s="25" t="s">
        <v>65</v>
      </c>
      <c r="Y43" s="25" t="s">
        <v>67</v>
      </c>
    </row>
    <row r="44" spans="5:25" s="24" customFormat="1" hidden="1">
      <c r="E44" s="24">
        <v>308</v>
      </c>
      <c r="F44" s="25" t="s">
        <v>65</v>
      </c>
      <c r="G44" s="25" t="s">
        <v>66</v>
      </c>
      <c r="H44" s="25">
        <v>2</v>
      </c>
      <c r="I44" s="25" t="s">
        <v>65</v>
      </c>
      <c r="J44" s="25" t="s">
        <v>68</v>
      </c>
      <c r="K44" s="25" t="s">
        <v>69</v>
      </c>
      <c r="L44" s="25" t="s">
        <v>70</v>
      </c>
      <c r="M44" s="25" t="s">
        <v>71</v>
      </c>
      <c r="N44" s="25" t="s">
        <v>70</v>
      </c>
      <c r="O44" s="25">
        <v>31</v>
      </c>
      <c r="P44" s="25" t="s">
        <v>70</v>
      </c>
      <c r="Q44" s="25" t="s">
        <v>70</v>
      </c>
      <c r="R44" s="25" t="s">
        <v>72</v>
      </c>
      <c r="S44" s="25" t="s">
        <v>70</v>
      </c>
      <c r="T44" s="25">
        <v>31</v>
      </c>
      <c r="V44" s="25" t="s">
        <v>70</v>
      </c>
      <c r="X44" s="25" t="s">
        <v>70</v>
      </c>
      <c r="Y44" s="25" t="s">
        <v>73</v>
      </c>
    </row>
    <row r="45" spans="5:25" s="24" customFormat="1" hidden="1">
      <c r="E45" s="24">
        <v>309</v>
      </c>
      <c r="F45" s="25" t="s">
        <v>65</v>
      </c>
      <c r="G45" s="25" t="s">
        <v>66</v>
      </c>
      <c r="H45" s="25">
        <v>2</v>
      </c>
      <c r="I45" s="25" t="s">
        <v>65</v>
      </c>
      <c r="J45" s="25" t="s">
        <v>68</v>
      </c>
      <c r="K45" s="25" t="s">
        <v>69</v>
      </c>
      <c r="L45" s="25" t="s">
        <v>70</v>
      </c>
      <c r="M45" s="25" t="s">
        <v>71</v>
      </c>
      <c r="N45" s="25" t="s">
        <v>70</v>
      </c>
      <c r="O45" s="25">
        <v>31</v>
      </c>
      <c r="P45" s="25" t="s">
        <v>70</v>
      </c>
      <c r="Q45" s="25" t="s">
        <v>70</v>
      </c>
      <c r="R45" s="25" t="s">
        <v>72</v>
      </c>
      <c r="S45" s="25" t="s">
        <v>70</v>
      </c>
      <c r="T45" s="25">
        <v>31</v>
      </c>
      <c r="V45" s="25" t="s">
        <v>70</v>
      </c>
      <c r="X45" s="25" t="s">
        <v>70</v>
      </c>
      <c r="Y45" s="25" t="s">
        <v>73</v>
      </c>
    </row>
    <row r="46" spans="5:25" s="24" customFormat="1" hidden="1">
      <c r="E46" s="24">
        <v>310</v>
      </c>
      <c r="F46" s="25" t="s">
        <v>65</v>
      </c>
      <c r="G46" s="25" t="s">
        <v>66</v>
      </c>
      <c r="H46" s="25">
        <v>2</v>
      </c>
      <c r="I46" s="25" t="s">
        <v>65</v>
      </c>
      <c r="J46" s="25" t="s">
        <v>68</v>
      </c>
      <c r="K46" s="25" t="s">
        <v>69</v>
      </c>
      <c r="L46" s="25" t="s">
        <v>70</v>
      </c>
      <c r="M46" s="25" t="s">
        <v>71</v>
      </c>
      <c r="N46" s="25" t="s">
        <v>70</v>
      </c>
      <c r="O46" s="25">
        <v>31</v>
      </c>
      <c r="P46" s="25" t="s">
        <v>70</v>
      </c>
      <c r="Q46" s="25" t="s">
        <v>70</v>
      </c>
      <c r="R46" s="25" t="s">
        <v>72</v>
      </c>
      <c r="S46" s="25" t="s">
        <v>70</v>
      </c>
      <c r="T46" s="25">
        <v>31</v>
      </c>
      <c r="V46" s="25" t="s">
        <v>70</v>
      </c>
      <c r="X46" s="25" t="s">
        <v>70</v>
      </c>
      <c r="Y46" s="25" t="s">
        <v>73</v>
      </c>
    </row>
    <row r="47" spans="5:25" s="24" customFormat="1" hidden="1">
      <c r="E47" s="24">
        <v>311</v>
      </c>
      <c r="F47" s="25" t="s">
        <v>70</v>
      </c>
      <c r="G47" s="25" t="s">
        <v>66</v>
      </c>
      <c r="H47" s="25">
        <v>3</v>
      </c>
      <c r="I47" s="25" t="s">
        <v>70</v>
      </c>
      <c r="J47" s="25" t="s">
        <v>74</v>
      </c>
      <c r="K47" s="25" t="s">
        <v>69</v>
      </c>
      <c r="L47" s="25" t="s">
        <v>70</v>
      </c>
      <c r="M47" s="25" t="s">
        <v>71</v>
      </c>
      <c r="N47" s="25" t="s">
        <v>70</v>
      </c>
      <c r="O47" s="25">
        <v>31</v>
      </c>
      <c r="P47" s="25" t="s">
        <v>70</v>
      </c>
      <c r="Q47" s="25" t="s">
        <v>70</v>
      </c>
      <c r="R47" s="25" t="s">
        <v>72</v>
      </c>
      <c r="S47" s="25" t="s">
        <v>70</v>
      </c>
      <c r="T47" s="25">
        <v>31</v>
      </c>
      <c r="V47" s="25" t="s">
        <v>70</v>
      </c>
      <c r="X47" s="25" t="s">
        <v>70</v>
      </c>
      <c r="Y47" s="25" t="s">
        <v>73</v>
      </c>
    </row>
    <row r="48" spans="5:25" s="24" customFormat="1" hidden="1">
      <c r="E48" s="24">
        <v>312</v>
      </c>
      <c r="F48" s="25" t="s">
        <v>70</v>
      </c>
      <c r="G48" s="25" t="s">
        <v>66</v>
      </c>
      <c r="H48" s="25">
        <v>3</v>
      </c>
      <c r="I48" s="25" t="s">
        <v>70</v>
      </c>
      <c r="J48" s="25" t="s">
        <v>74</v>
      </c>
      <c r="K48" s="25" t="s">
        <v>69</v>
      </c>
      <c r="L48" s="25" t="s">
        <v>70</v>
      </c>
      <c r="M48" s="25" t="s">
        <v>71</v>
      </c>
      <c r="N48" s="25" t="s">
        <v>70</v>
      </c>
      <c r="O48" s="25">
        <v>31</v>
      </c>
      <c r="P48" s="25" t="s">
        <v>70</v>
      </c>
      <c r="Q48" s="25" t="s">
        <v>70</v>
      </c>
      <c r="R48" s="25" t="s">
        <v>72</v>
      </c>
      <c r="S48" s="25" t="s">
        <v>70</v>
      </c>
      <c r="T48" s="25">
        <v>31</v>
      </c>
      <c r="V48" s="25" t="s">
        <v>70</v>
      </c>
      <c r="X48" s="25" t="s">
        <v>70</v>
      </c>
      <c r="Y48" s="25" t="s">
        <v>73</v>
      </c>
    </row>
    <row r="49" spans="5:25" s="24" customFormat="1" hidden="1">
      <c r="E49" s="24">
        <v>301</v>
      </c>
      <c r="F49" s="25" t="s">
        <v>70</v>
      </c>
      <c r="G49" s="25" t="s">
        <v>66</v>
      </c>
      <c r="H49" s="25">
        <v>3</v>
      </c>
      <c r="I49" s="25" t="s">
        <v>70</v>
      </c>
      <c r="J49" s="25" t="s">
        <v>74</v>
      </c>
      <c r="K49" s="25" t="s">
        <v>69</v>
      </c>
      <c r="L49" s="25" t="s">
        <v>70</v>
      </c>
      <c r="M49" s="25" t="s">
        <v>71</v>
      </c>
      <c r="N49" s="25" t="s">
        <v>70</v>
      </c>
      <c r="O49" s="25">
        <v>31</v>
      </c>
      <c r="P49" s="25" t="s">
        <v>70</v>
      </c>
      <c r="Q49" s="25" t="s">
        <v>70</v>
      </c>
      <c r="R49" s="25" t="s">
        <v>72</v>
      </c>
      <c r="S49" s="25" t="s">
        <v>70</v>
      </c>
      <c r="T49" s="25">
        <v>31</v>
      </c>
      <c r="V49" s="25" t="s">
        <v>70</v>
      </c>
      <c r="X49" s="25" t="s">
        <v>70</v>
      </c>
      <c r="Y49" s="25" t="s">
        <v>73</v>
      </c>
    </row>
    <row r="50" spans="5:25" s="24" customFormat="1" hidden="1">
      <c r="E50" s="24">
        <v>302</v>
      </c>
      <c r="F50" s="25" t="s">
        <v>70</v>
      </c>
      <c r="G50" s="25" t="s">
        <v>66</v>
      </c>
      <c r="H50" s="25">
        <v>3</v>
      </c>
      <c r="I50" s="25" t="s">
        <v>70</v>
      </c>
      <c r="J50" s="25" t="s">
        <v>74</v>
      </c>
      <c r="K50" s="25" t="s">
        <v>69</v>
      </c>
      <c r="L50" s="25" t="s">
        <v>70</v>
      </c>
      <c r="M50" s="25" t="s">
        <v>71</v>
      </c>
      <c r="N50" s="25" t="s">
        <v>70</v>
      </c>
      <c r="O50" s="25">
        <v>31</v>
      </c>
      <c r="P50" s="25" t="s">
        <v>70</v>
      </c>
      <c r="Q50" s="25" t="s">
        <v>70</v>
      </c>
      <c r="R50" s="25" t="s">
        <v>72</v>
      </c>
      <c r="S50" s="25" t="s">
        <v>70</v>
      </c>
      <c r="T50" s="25">
        <v>31</v>
      </c>
      <c r="V50" s="25" t="s">
        <v>70</v>
      </c>
      <c r="X50" s="25" t="s">
        <v>70</v>
      </c>
      <c r="Y50" s="25" t="s">
        <v>73</v>
      </c>
    </row>
    <row r="51" spans="5:25" s="24" customFormat="1" hidden="1">
      <c r="E51" s="24">
        <v>303</v>
      </c>
      <c r="F51" s="25" t="s">
        <v>70</v>
      </c>
      <c r="G51" s="25" t="s">
        <v>66</v>
      </c>
      <c r="H51" s="25">
        <v>3</v>
      </c>
      <c r="I51" s="25" t="s">
        <v>70</v>
      </c>
      <c r="J51" s="25" t="s">
        <v>74</v>
      </c>
      <c r="K51" s="25" t="s">
        <v>69</v>
      </c>
      <c r="L51" s="25" t="s">
        <v>70</v>
      </c>
      <c r="M51" s="25" t="s">
        <v>71</v>
      </c>
      <c r="N51" s="25" t="s">
        <v>70</v>
      </c>
      <c r="O51" s="25">
        <v>31</v>
      </c>
      <c r="P51" s="25" t="s">
        <v>70</v>
      </c>
      <c r="Q51" s="25" t="s">
        <v>70</v>
      </c>
      <c r="R51" s="25" t="s">
        <v>72</v>
      </c>
      <c r="S51" s="25" t="s">
        <v>70</v>
      </c>
      <c r="T51" s="25">
        <v>31</v>
      </c>
      <c r="V51" s="25" t="s">
        <v>70</v>
      </c>
      <c r="X51" s="25" t="s">
        <v>70</v>
      </c>
      <c r="Y51" s="25" t="s">
        <v>73</v>
      </c>
    </row>
    <row r="52" spans="5:25" s="24" customFormat="1" hidden="1">
      <c r="E52" s="24">
        <v>304</v>
      </c>
      <c r="F52" s="25" t="s">
        <v>70</v>
      </c>
      <c r="G52" s="25" t="s">
        <v>66</v>
      </c>
      <c r="H52" s="25">
        <v>3</v>
      </c>
      <c r="I52" s="25" t="s">
        <v>70</v>
      </c>
      <c r="J52" s="25" t="s">
        <v>74</v>
      </c>
      <c r="K52" s="25" t="s">
        <v>69</v>
      </c>
      <c r="L52" s="25" t="s">
        <v>70</v>
      </c>
      <c r="M52" s="25" t="s">
        <v>71</v>
      </c>
      <c r="N52" s="25" t="s">
        <v>70</v>
      </c>
      <c r="O52" s="25">
        <v>31</v>
      </c>
      <c r="P52" s="25" t="s">
        <v>70</v>
      </c>
      <c r="Q52" s="25" t="s">
        <v>70</v>
      </c>
      <c r="R52" s="25" t="s">
        <v>72</v>
      </c>
      <c r="S52" s="25" t="s">
        <v>70</v>
      </c>
      <c r="T52" s="25">
        <v>31</v>
      </c>
      <c r="V52" s="25" t="s">
        <v>70</v>
      </c>
      <c r="X52" s="25" t="s">
        <v>70</v>
      </c>
      <c r="Y52" s="25" t="s">
        <v>73</v>
      </c>
    </row>
    <row r="53" spans="5:25" s="24" customFormat="1" hidden="1">
      <c r="E53" s="24">
        <v>305</v>
      </c>
      <c r="F53" s="25" t="s">
        <v>70</v>
      </c>
      <c r="G53" s="25" t="s">
        <v>66</v>
      </c>
      <c r="H53" s="25">
        <v>3</v>
      </c>
      <c r="I53" s="25" t="s">
        <v>70</v>
      </c>
      <c r="J53" s="25" t="s">
        <v>74</v>
      </c>
      <c r="K53" s="25" t="s">
        <v>69</v>
      </c>
      <c r="L53" s="25" t="s">
        <v>70</v>
      </c>
      <c r="M53" s="25" t="s">
        <v>71</v>
      </c>
      <c r="N53" s="25" t="s">
        <v>70</v>
      </c>
      <c r="O53" s="25">
        <v>31</v>
      </c>
      <c r="P53" s="25" t="s">
        <v>70</v>
      </c>
      <c r="Q53" s="25" t="s">
        <v>70</v>
      </c>
      <c r="R53" s="25" t="s">
        <v>72</v>
      </c>
      <c r="S53" s="25" t="s">
        <v>70</v>
      </c>
      <c r="T53" s="25">
        <v>31</v>
      </c>
      <c r="V53" s="25" t="s">
        <v>70</v>
      </c>
      <c r="X53" s="25" t="s">
        <v>70</v>
      </c>
      <c r="Y53" s="25" t="s">
        <v>73</v>
      </c>
    </row>
    <row r="54" spans="5:25" s="24" customFormat="1" hidden="1">
      <c r="E54" s="24">
        <v>306</v>
      </c>
      <c r="F54" s="25" t="s">
        <v>70</v>
      </c>
      <c r="G54" s="25" t="s">
        <v>66</v>
      </c>
      <c r="H54" s="25">
        <v>3</v>
      </c>
      <c r="I54" s="25" t="s">
        <v>70</v>
      </c>
      <c r="J54" s="25" t="s">
        <v>74</v>
      </c>
      <c r="K54" s="25" t="s">
        <v>69</v>
      </c>
      <c r="L54" s="25" t="s">
        <v>70</v>
      </c>
      <c r="M54" s="25" t="s">
        <v>71</v>
      </c>
      <c r="N54" s="25" t="s">
        <v>70</v>
      </c>
      <c r="O54" s="25">
        <v>31</v>
      </c>
      <c r="P54" s="25" t="s">
        <v>70</v>
      </c>
      <c r="Q54" s="25" t="s">
        <v>70</v>
      </c>
      <c r="R54" s="25" t="s">
        <v>72</v>
      </c>
      <c r="S54" s="25" t="s">
        <v>70</v>
      </c>
      <c r="T54" s="25">
        <v>31</v>
      </c>
      <c r="V54" s="25" t="s">
        <v>70</v>
      </c>
      <c r="X54" s="25" t="s">
        <v>70</v>
      </c>
      <c r="Y54" s="25" t="s">
        <v>73</v>
      </c>
    </row>
    <row r="55" spans="5:25" s="24" customFormat="1" hidden="1">
      <c r="E55" s="24">
        <v>307</v>
      </c>
      <c r="F55" s="25" t="s">
        <v>70</v>
      </c>
      <c r="G55" s="25" t="s">
        <v>66</v>
      </c>
      <c r="H55" s="25">
        <v>3</v>
      </c>
      <c r="I55" s="25" t="s">
        <v>70</v>
      </c>
      <c r="J55" s="25" t="s">
        <v>74</v>
      </c>
      <c r="K55" s="25" t="s">
        <v>69</v>
      </c>
      <c r="L55" s="25" t="s">
        <v>70</v>
      </c>
      <c r="M55" s="25" t="s">
        <v>71</v>
      </c>
      <c r="N55" s="25" t="s">
        <v>70</v>
      </c>
      <c r="O55" s="25">
        <v>31</v>
      </c>
      <c r="P55" s="25" t="s">
        <v>70</v>
      </c>
      <c r="Q55" s="25" t="s">
        <v>70</v>
      </c>
      <c r="R55" s="25" t="s">
        <v>72</v>
      </c>
      <c r="S55" s="25" t="s">
        <v>70</v>
      </c>
      <c r="T55" s="25">
        <v>31</v>
      </c>
      <c r="V55" s="25" t="s">
        <v>70</v>
      </c>
      <c r="X55" s="25" t="s">
        <v>70</v>
      </c>
      <c r="Y55" s="25" t="s">
        <v>73</v>
      </c>
    </row>
    <row r="56" spans="5:25" s="24" customFormat="1" hidden="1">
      <c r="E56" s="24">
        <v>408</v>
      </c>
      <c r="F56" s="25" t="s">
        <v>70</v>
      </c>
      <c r="G56" s="25" t="s">
        <v>66</v>
      </c>
      <c r="H56" s="25">
        <v>3</v>
      </c>
      <c r="I56" s="25" t="s">
        <v>70</v>
      </c>
      <c r="J56" s="25" t="s">
        <v>74</v>
      </c>
      <c r="K56" s="25" t="s">
        <v>69</v>
      </c>
      <c r="L56" s="25" t="s">
        <v>75</v>
      </c>
      <c r="M56" s="25" t="s">
        <v>71</v>
      </c>
      <c r="N56" s="25" t="s">
        <v>75</v>
      </c>
      <c r="O56" s="25">
        <v>41</v>
      </c>
      <c r="P56" s="25" t="s">
        <v>75</v>
      </c>
      <c r="Q56" s="25" t="s">
        <v>75</v>
      </c>
      <c r="R56" s="25" t="s">
        <v>72</v>
      </c>
      <c r="S56" s="25" t="s">
        <v>75</v>
      </c>
      <c r="T56" s="25">
        <v>41</v>
      </c>
      <c r="V56" s="25" t="s">
        <v>70</v>
      </c>
      <c r="X56" s="25" t="s">
        <v>75</v>
      </c>
      <c r="Y56" s="25" t="s">
        <v>73</v>
      </c>
    </row>
    <row r="57" spans="5:25" s="24" customFormat="1" hidden="1">
      <c r="E57" s="24">
        <v>409</v>
      </c>
      <c r="F57" s="25" t="s">
        <v>70</v>
      </c>
      <c r="G57" s="25" t="s">
        <v>66</v>
      </c>
      <c r="H57" s="25">
        <v>3</v>
      </c>
      <c r="I57" s="25" t="s">
        <v>70</v>
      </c>
      <c r="J57" s="25" t="s">
        <v>74</v>
      </c>
      <c r="K57" s="25" t="s">
        <v>69</v>
      </c>
      <c r="L57" s="25" t="s">
        <v>75</v>
      </c>
      <c r="M57" s="25" t="s">
        <v>71</v>
      </c>
      <c r="N57" s="25" t="s">
        <v>75</v>
      </c>
      <c r="O57" s="25">
        <v>41</v>
      </c>
      <c r="P57" s="25" t="s">
        <v>75</v>
      </c>
      <c r="Q57" s="25" t="s">
        <v>75</v>
      </c>
      <c r="R57" s="25" t="s">
        <v>72</v>
      </c>
      <c r="S57" s="25" t="s">
        <v>75</v>
      </c>
      <c r="T57" s="25">
        <v>41</v>
      </c>
      <c r="V57" s="25" t="s">
        <v>70</v>
      </c>
      <c r="X57" s="25" t="s">
        <v>75</v>
      </c>
      <c r="Y57" s="25" t="s">
        <v>73</v>
      </c>
    </row>
    <row r="58" spans="5:25" s="24" customFormat="1" hidden="1">
      <c r="E58" s="24">
        <v>410</v>
      </c>
      <c r="F58" s="25" t="s">
        <v>70</v>
      </c>
      <c r="G58" s="25" t="s">
        <v>66</v>
      </c>
      <c r="H58" s="25">
        <v>3</v>
      </c>
      <c r="I58" s="25" t="s">
        <v>70</v>
      </c>
      <c r="J58" s="25" t="s">
        <v>74</v>
      </c>
      <c r="K58" s="25" t="s">
        <v>69</v>
      </c>
      <c r="L58" s="25" t="s">
        <v>75</v>
      </c>
      <c r="M58" s="25" t="s">
        <v>71</v>
      </c>
      <c r="N58" s="25" t="s">
        <v>75</v>
      </c>
      <c r="O58" s="25">
        <v>41</v>
      </c>
      <c r="P58" s="25" t="s">
        <v>75</v>
      </c>
      <c r="Q58" s="25" t="s">
        <v>75</v>
      </c>
      <c r="R58" s="25" t="s">
        <v>72</v>
      </c>
      <c r="S58" s="25" t="s">
        <v>75</v>
      </c>
      <c r="T58" s="25">
        <v>41</v>
      </c>
      <c r="V58" s="25" t="s">
        <v>70</v>
      </c>
      <c r="X58" s="25" t="s">
        <v>75</v>
      </c>
      <c r="Y58" s="25" t="s">
        <v>73</v>
      </c>
    </row>
    <row r="59" spans="5:25" s="24" customFormat="1" hidden="1">
      <c r="E59" s="24">
        <v>411</v>
      </c>
      <c r="F59" s="25" t="s">
        <v>75</v>
      </c>
      <c r="G59" s="25" t="s">
        <v>76</v>
      </c>
      <c r="H59" s="25">
        <v>4</v>
      </c>
      <c r="I59" s="25" t="s">
        <v>75</v>
      </c>
      <c r="J59" s="25" t="s">
        <v>74</v>
      </c>
      <c r="K59" s="25" t="s">
        <v>69</v>
      </c>
      <c r="L59" s="25" t="s">
        <v>75</v>
      </c>
      <c r="M59" s="25" t="s">
        <v>71</v>
      </c>
      <c r="N59" s="25" t="s">
        <v>75</v>
      </c>
      <c r="O59" s="25">
        <v>41</v>
      </c>
      <c r="P59" s="25" t="s">
        <v>75</v>
      </c>
      <c r="Q59" s="25" t="s">
        <v>75</v>
      </c>
      <c r="R59" s="25" t="s">
        <v>72</v>
      </c>
      <c r="S59" s="25" t="s">
        <v>75</v>
      </c>
      <c r="T59" s="25">
        <v>41</v>
      </c>
      <c r="V59" s="25" t="s">
        <v>70</v>
      </c>
      <c r="X59" s="25" t="s">
        <v>75</v>
      </c>
      <c r="Y59" s="25" t="s">
        <v>73</v>
      </c>
    </row>
    <row r="60" spans="5:25" s="24" customFormat="1" hidden="1">
      <c r="E60" s="24">
        <v>412</v>
      </c>
      <c r="F60" s="25" t="s">
        <v>75</v>
      </c>
      <c r="G60" s="25" t="s">
        <v>76</v>
      </c>
      <c r="H60" s="25">
        <v>4</v>
      </c>
      <c r="I60" s="25" t="s">
        <v>75</v>
      </c>
      <c r="J60" s="25" t="s">
        <v>74</v>
      </c>
      <c r="K60" s="25" t="s">
        <v>69</v>
      </c>
      <c r="L60" s="25" t="s">
        <v>75</v>
      </c>
      <c r="M60" s="25" t="s">
        <v>71</v>
      </c>
      <c r="N60" s="25" t="s">
        <v>75</v>
      </c>
      <c r="O60" s="25">
        <v>41</v>
      </c>
      <c r="P60" s="25" t="s">
        <v>75</v>
      </c>
      <c r="Q60" s="25" t="s">
        <v>75</v>
      </c>
      <c r="R60" s="25" t="s">
        <v>72</v>
      </c>
      <c r="S60" s="25" t="s">
        <v>75</v>
      </c>
      <c r="T60" s="25">
        <v>41</v>
      </c>
      <c r="V60" s="25" t="s">
        <v>70</v>
      </c>
      <c r="X60" s="25" t="s">
        <v>75</v>
      </c>
      <c r="Y60" s="25" t="s">
        <v>73</v>
      </c>
    </row>
    <row r="61" spans="5:25" s="24" customFormat="1" hidden="1">
      <c r="E61" s="24">
        <v>401</v>
      </c>
      <c r="F61" s="25" t="s">
        <v>75</v>
      </c>
      <c r="G61" s="25" t="s">
        <v>76</v>
      </c>
      <c r="H61" s="25">
        <v>4</v>
      </c>
      <c r="I61" s="25" t="s">
        <v>75</v>
      </c>
      <c r="J61" s="25" t="s">
        <v>74</v>
      </c>
      <c r="K61" s="25" t="s">
        <v>69</v>
      </c>
      <c r="L61" s="25" t="s">
        <v>75</v>
      </c>
      <c r="M61" s="25" t="s">
        <v>71</v>
      </c>
      <c r="N61" s="25" t="s">
        <v>75</v>
      </c>
      <c r="O61" s="25">
        <v>41</v>
      </c>
      <c r="P61" s="25" t="s">
        <v>75</v>
      </c>
      <c r="Q61" s="25" t="s">
        <v>75</v>
      </c>
      <c r="R61" s="25" t="s">
        <v>72</v>
      </c>
      <c r="S61" s="25" t="s">
        <v>75</v>
      </c>
      <c r="T61" s="25">
        <v>41</v>
      </c>
      <c r="V61" s="25" t="s">
        <v>70</v>
      </c>
      <c r="X61" s="25" t="s">
        <v>75</v>
      </c>
      <c r="Y61" s="25" t="s">
        <v>73</v>
      </c>
    </row>
    <row r="62" spans="5:25" s="24" customFormat="1" hidden="1">
      <c r="E62" s="24">
        <v>402</v>
      </c>
      <c r="F62" s="25" t="s">
        <v>75</v>
      </c>
      <c r="G62" s="25" t="s">
        <v>76</v>
      </c>
      <c r="H62" s="25">
        <v>4</v>
      </c>
      <c r="I62" s="25" t="s">
        <v>75</v>
      </c>
      <c r="J62" s="25" t="s">
        <v>74</v>
      </c>
      <c r="K62" s="25" t="s">
        <v>69</v>
      </c>
      <c r="L62" s="25" t="s">
        <v>75</v>
      </c>
      <c r="M62" s="25" t="s">
        <v>71</v>
      </c>
      <c r="N62" s="25" t="s">
        <v>75</v>
      </c>
      <c r="O62" s="25">
        <v>41</v>
      </c>
      <c r="P62" s="25" t="s">
        <v>75</v>
      </c>
      <c r="Q62" s="25" t="s">
        <v>75</v>
      </c>
      <c r="R62" s="25" t="s">
        <v>72</v>
      </c>
      <c r="S62" s="25" t="s">
        <v>75</v>
      </c>
      <c r="T62" s="25">
        <v>41</v>
      </c>
      <c r="V62" s="25" t="s">
        <v>70</v>
      </c>
      <c r="X62" s="25" t="s">
        <v>75</v>
      </c>
      <c r="Y62" s="25" t="s">
        <v>73</v>
      </c>
    </row>
    <row r="63" spans="5:25" s="24" customFormat="1" hidden="1">
      <c r="E63" s="24">
        <v>403</v>
      </c>
      <c r="F63" s="25" t="s">
        <v>75</v>
      </c>
      <c r="G63" s="25" t="s">
        <v>76</v>
      </c>
      <c r="H63" s="25">
        <v>4</v>
      </c>
      <c r="I63" s="25" t="s">
        <v>75</v>
      </c>
      <c r="J63" s="25" t="s">
        <v>74</v>
      </c>
      <c r="K63" s="25" t="s">
        <v>69</v>
      </c>
      <c r="L63" s="25" t="s">
        <v>75</v>
      </c>
      <c r="M63" s="25" t="s">
        <v>71</v>
      </c>
      <c r="N63" s="25" t="s">
        <v>75</v>
      </c>
      <c r="O63" s="25">
        <v>41</v>
      </c>
      <c r="P63" s="25" t="s">
        <v>75</v>
      </c>
      <c r="Q63" s="25" t="s">
        <v>75</v>
      </c>
      <c r="R63" s="25" t="s">
        <v>72</v>
      </c>
      <c r="S63" s="25" t="s">
        <v>75</v>
      </c>
      <c r="T63" s="25">
        <v>41</v>
      </c>
      <c r="V63" s="25" t="s">
        <v>70</v>
      </c>
      <c r="X63" s="25" t="s">
        <v>75</v>
      </c>
      <c r="Y63" s="25" t="s">
        <v>73</v>
      </c>
    </row>
    <row r="64" spans="5:25" s="24" customFormat="1" hidden="1">
      <c r="E64" s="24">
        <v>404</v>
      </c>
      <c r="F64" s="25" t="s">
        <v>75</v>
      </c>
      <c r="G64" s="25" t="s">
        <v>76</v>
      </c>
      <c r="H64" s="25">
        <v>4</v>
      </c>
      <c r="I64" s="25" t="s">
        <v>75</v>
      </c>
      <c r="J64" s="25" t="s">
        <v>74</v>
      </c>
      <c r="K64" s="25" t="s">
        <v>69</v>
      </c>
      <c r="L64" s="25" t="s">
        <v>75</v>
      </c>
      <c r="M64" s="25" t="s">
        <v>71</v>
      </c>
      <c r="N64" s="25" t="s">
        <v>75</v>
      </c>
      <c r="O64" s="25">
        <v>41</v>
      </c>
      <c r="P64" s="25" t="s">
        <v>75</v>
      </c>
      <c r="Q64" s="25" t="s">
        <v>75</v>
      </c>
      <c r="R64" s="25" t="s">
        <v>72</v>
      </c>
      <c r="S64" s="25" t="s">
        <v>75</v>
      </c>
      <c r="T64" s="25">
        <v>41</v>
      </c>
      <c r="V64" s="25" t="s">
        <v>70</v>
      </c>
      <c r="X64" s="25" t="s">
        <v>75</v>
      </c>
      <c r="Y64" s="25" t="s">
        <v>73</v>
      </c>
    </row>
    <row r="65" spans="5:25" s="24" customFormat="1" hidden="1">
      <c r="E65" s="24">
        <v>405</v>
      </c>
      <c r="F65" s="25" t="s">
        <v>75</v>
      </c>
      <c r="G65" s="25" t="s">
        <v>76</v>
      </c>
      <c r="H65" s="25">
        <v>4</v>
      </c>
      <c r="I65" s="25" t="s">
        <v>75</v>
      </c>
      <c r="J65" s="25" t="s">
        <v>74</v>
      </c>
      <c r="K65" s="25" t="s">
        <v>69</v>
      </c>
      <c r="L65" s="25" t="s">
        <v>75</v>
      </c>
      <c r="M65" s="25" t="s">
        <v>71</v>
      </c>
      <c r="N65" s="25" t="s">
        <v>75</v>
      </c>
      <c r="O65" s="25">
        <v>41</v>
      </c>
      <c r="P65" s="25" t="s">
        <v>75</v>
      </c>
      <c r="Q65" s="25" t="s">
        <v>75</v>
      </c>
      <c r="R65" s="25" t="s">
        <v>72</v>
      </c>
      <c r="S65" s="25" t="s">
        <v>75</v>
      </c>
      <c r="T65" s="25">
        <v>41</v>
      </c>
      <c r="V65" s="25" t="s">
        <v>70</v>
      </c>
      <c r="X65" s="25" t="s">
        <v>75</v>
      </c>
      <c r="Y65" s="25" t="s">
        <v>73</v>
      </c>
    </row>
    <row r="66" spans="5:25" s="24" customFormat="1" ht="17" hidden="1" customHeight="1">
      <c r="E66" s="24">
        <v>406</v>
      </c>
      <c r="F66" s="25" t="s">
        <v>75</v>
      </c>
      <c r="G66" s="25" t="s">
        <v>76</v>
      </c>
      <c r="H66" s="25">
        <v>4</v>
      </c>
      <c r="I66" s="25" t="s">
        <v>75</v>
      </c>
      <c r="J66" s="25" t="s">
        <v>74</v>
      </c>
      <c r="K66" s="25" t="s">
        <v>69</v>
      </c>
      <c r="L66" s="25" t="s">
        <v>75</v>
      </c>
      <c r="M66" s="25" t="s">
        <v>71</v>
      </c>
      <c r="N66" s="25" t="s">
        <v>75</v>
      </c>
      <c r="O66" s="25">
        <v>41</v>
      </c>
      <c r="P66" s="25" t="s">
        <v>75</v>
      </c>
      <c r="Q66" s="25" t="s">
        <v>75</v>
      </c>
      <c r="R66" s="25" t="s">
        <v>72</v>
      </c>
      <c r="S66" s="25" t="s">
        <v>75</v>
      </c>
      <c r="T66" s="25">
        <v>41</v>
      </c>
      <c r="V66" s="25" t="s">
        <v>70</v>
      </c>
      <c r="X66" s="25" t="s">
        <v>75</v>
      </c>
      <c r="Y66" s="25" t="s">
        <v>73</v>
      </c>
    </row>
    <row r="67" spans="5:25" s="24" customFormat="1" ht="17" hidden="1" customHeight="1">
      <c r="E67" s="24">
        <v>407</v>
      </c>
      <c r="F67" s="25" t="s">
        <v>75</v>
      </c>
      <c r="G67" s="25" t="s">
        <v>76</v>
      </c>
      <c r="H67" s="25">
        <v>4</v>
      </c>
      <c r="I67" s="25" t="s">
        <v>75</v>
      </c>
      <c r="J67" s="25" t="s">
        <v>74</v>
      </c>
      <c r="K67" s="25" t="s">
        <v>69</v>
      </c>
      <c r="L67" s="25" t="s">
        <v>75</v>
      </c>
      <c r="M67" s="25" t="s">
        <v>71</v>
      </c>
      <c r="N67" s="25" t="s">
        <v>75</v>
      </c>
      <c r="O67" s="25">
        <v>41</v>
      </c>
      <c r="P67" s="25" t="s">
        <v>75</v>
      </c>
      <c r="Q67" s="25" t="s">
        <v>75</v>
      </c>
      <c r="R67" s="25" t="s">
        <v>72</v>
      </c>
      <c r="S67" s="25" t="s">
        <v>75</v>
      </c>
      <c r="T67" s="25">
        <v>41</v>
      </c>
      <c r="V67" s="25" t="s">
        <v>70</v>
      </c>
      <c r="X67" s="25" t="s">
        <v>75</v>
      </c>
      <c r="Y67" s="25" t="s">
        <v>73</v>
      </c>
    </row>
    <row r="68" spans="5:25" s="24" customFormat="1" ht="17" hidden="1" customHeight="1">
      <c r="E68" s="24">
        <v>508</v>
      </c>
      <c r="F68" s="25" t="s">
        <v>75</v>
      </c>
      <c r="G68" s="25" t="s">
        <v>76</v>
      </c>
      <c r="H68" s="25">
        <v>4</v>
      </c>
      <c r="I68" s="25" t="s">
        <v>75</v>
      </c>
      <c r="J68" s="25" t="s">
        <v>74</v>
      </c>
      <c r="K68" s="25" t="s">
        <v>69</v>
      </c>
      <c r="L68" s="25" t="s">
        <v>77</v>
      </c>
      <c r="M68" s="25" t="s">
        <v>78</v>
      </c>
      <c r="N68" s="25" t="s">
        <v>77</v>
      </c>
      <c r="O68" s="25">
        <v>51</v>
      </c>
      <c r="P68" s="25" t="s">
        <v>77</v>
      </c>
      <c r="Q68" s="25" t="s">
        <v>77</v>
      </c>
      <c r="R68" s="25" t="s">
        <v>72</v>
      </c>
      <c r="S68" s="25" t="s">
        <v>77</v>
      </c>
      <c r="T68" s="25">
        <v>51</v>
      </c>
      <c r="V68" s="25" t="s">
        <v>70</v>
      </c>
      <c r="X68" s="25" t="s">
        <v>77</v>
      </c>
      <c r="Y68" s="25" t="s">
        <v>79</v>
      </c>
    </row>
    <row r="69" spans="5:25" s="24" customFormat="1" hidden="1">
      <c r="E69" s="24">
        <v>509</v>
      </c>
      <c r="F69" s="25" t="s">
        <v>75</v>
      </c>
      <c r="G69" s="25" t="s">
        <v>76</v>
      </c>
      <c r="H69" s="25">
        <v>4</v>
      </c>
      <c r="I69" s="25" t="s">
        <v>75</v>
      </c>
      <c r="J69" s="25" t="s">
        <v>74</v>
      </c>
      <c r="K69" s="25" t="s">
        <v>69</v>
      </c>
      <c r="L69" s="25" t="s">
        <v>77</v>
      </c>
      <c r="M69" s="25" t="s">
        <v>78</v>
      </c>
      <c r="N69" s="25" t="s">
        <v>77</v>
      </c>
      <c r="O69" s="25">
        <v>51</v>
      </c>
      <c r="P69" s="25" t="s">
        <v>77</v>
      </c>
      <c r="Q69" s="25" t="s">
        <v>77</v>
      </c>
      <c r="R69" s="25" t="s">
        <v>72</v>
      </c>
      <c r="S69" s="25" t="s">
        <v>77</v>
      </c>
      <c r="T69" s="25">
        <v>51</v>
      </c>
      <c r="V69" s="25" t="s">
        <v>70</v>
      </c>
      <c r="X69" s="25" t="s">
        <v>77</v>
      </c>
      <c r="Y69" s="25" t="s">
        <v>79</v>
      </c>
    </row>
    <row r="70" spans="5:25" s="24" customFormat="1" hidden="1">
      <c r="E70" s="24">
        <v>510</v>
      </c>
      <c r="F70" s="25" t="s">
        <v>75</v>
      </c>
      <c r="G70" s="25" t="s">
        <v>76</v>
      </c>
      <c r="H70" s="25">
        <v>4</v>
      </c>
      <c r="I70" s="25" t="s">
        <v>75</v>
      </c>
      <c r="J70" s="25" t="s">
        <v>74</v>
      </c>
      <c r="K70" s="25" t="s">
        <v>69</v>
      </c>
      <c r="L70" s="25" t="s">
        <v>77</v>
      </c>
      <c r="M70" s="25" t="s">
        <v>78</v>
      </c>
      <c r="N70" s="25" t="s">
        <v>77</v>
      </c>
      <c r="O70" s="25">
        <v>51</v>
      </c>
      <c r="P70" s="25" t="s">
        <v>77</v>
      </c>
      <c r="Q70" s="25" t="s">
        <v>77</v>
      </c>
      <c r="R70" s="25" t="s">
        <v>72</v>
      </c>
      <c r="S70" s="25" t="s">
        <v>77</v>
      </c>
      <c r="T70" s="25">
        <v>51</v>
      </c>
      <c r="V70" s="25" t="s">
        <v>70</v>
      </c>
      <c r="X70" s="25" t="s">
        <v>77</v>
      </c>
      <c r="Y70" s="25" t="s">
        <v>79</v>
      </c>
    </row>
    <row r="71" spans="5:25" s="24" customFormat="1" hidden="1">
      <c r="E71" s="24">
        <v>511</v>
      </c>
      <c r="F71" s="25" t="s">
        <v>77</v>
      </c>
      <c r="G71" s="25" t="s">
        <v>76</v>
      </c>
      <c r="H71" s="25">
        <v>5</v>
      </c>
      <c r="I71" s="25" t="s">
        <v>77</v>
      </c>
      <c r="J71" s="25" t="s">
        <v>74</v>
      </c>
      <c r="K71" s="25" t="s">
        <v>69</v>
      </c>
      <c r="L71" s="25" t="s">
        <v>77</v>
      </c>
      <c r="M71" s="25" t="s">
        <v>78</v>
      </c>
      <c r="N71" s="25" t="s">
        <v>77</v>
      </c>
      <c r="O71" s="25">
        <v>51</v>
      </c>
      <c r="P71" s="25" t="s">
        <v>77</v>
      </c>
      <c r="Q71" s="25" t="s">
        <v>77</v>
      </c>
      <c r="R71" s="25" t="s">
        <v>72</v>
      </c>
      <c r="S71" s="25" t="s">
        <v>77</v>
      </c>
      <c r="T71" s="25">
        <v>51</v>
      </c>
      <c r="V71" s="25" t="s">
        <v>70</v>
      </c>
      <c r="X71" s="25" t="s">
        <v>77</v>
      </c>
      <c r="Y71" s="25" t="s">
        <v>79</v>
      </c>
    </row>
    <row r="72" spans="5:25" s="24" customFormat="1" hidden="1">
      <c r="E72" s="24">
        <v>512</v>
      </c>
      <c r="F72" s="25" t="s">
        <v>77</v>
      </c>
      <c r="G72" s="25" t="s">
        <v>76</v>
      </c>
      <c r="H72" s="25">
        <v>5</v>
      </c>
      <c r="I72" s="25" t="s">
        <v>77</v>
      </c>
      <c r="J72" s="25" t="s">
        <v>74</v>
      </c>
      <c r="K72" s="25" t="s">
        <v>69</v>
      </c>
      <c r="L72" s="25" t="s">
        <v>77</v>
      </c>
      <c r="M72" s="25" t="s">
        <v>78</v>
      </c>
      <c r="N72" s="25" t="s">
        <v>77</v>
      </c>
      <c r="O72" s="25">
        <v>51</v>
      </c>
      <c r="P72" s="25" t="s">
        <v>77</v>
      </c>
      <c r="Q72" s="25" t="s">
        <v>77</v>
      </c>
      <c r="R72" s="25" t="s">
        <v>72</v>
      </c>
      <c r="S72" s="25" t="s">
        <v>77</v>
      </c>
      <c r="T72" s="25">
        <v>51</v>
      </c>
      <c r="V72" s="25" t="s">
        <v>70</v>
      </c>
      <c r="X72" s="25" t="s">
        <v>77</v>
      </c>
      <c r="Y72" s="25" t="s">
        <v>79</v>
      </c>
    </row>
    <row r="73" spans="5:25" s="24" customFormat="1" hidden="1">
      <c r="E73" s="24">
        <v>501</v>
      </c>
      <c r="F73" s="25" t="s">
        <v>77</v>
      </c>
      <c r="G73" s="25" t="s">
        <v>76</v>
      </c>
      <c r="H73" s="25">
        <v>5</v>
      </c>
      <c r="I73" s="25" t="s">
        <v>77</v>
      </c>
      <c r="J73" s="25" t="s">
        <v>74</v>
      </c>
      <c r="K73" s="25" t="s">
        <v>69</v>
      </c>
      <c r="L73" s="25" t="s">
        <v>77</v>
      </c>
      <c r="M73" s="25" t="s">
        <v>78</v>
      </c>
      <c r="N73" s="25" t="s">
        <v>77</v>
      </c>
      <c r="O73" s="25">
        <v>51</v>
      </c>
      <c r="P73" s="25" t="s">
        <v>77</v>
      </c>
      <c r="Q73" s="25" t="s">
        <v>77</v>
      </c>
      <c r="R73" s="25" t="s">
        <v>72</v>
      </c>
      <c r="S73" s="25" t="s">
        <v>77</v>
      </c>
      <c r="T73" s="25">
        <v>51</v>
      </c>
      <c r="V73" s="25" t="s">
        <v>70</v>
      </c>
      <c r="X73" s="25" t="s">
        <v>77</v>
      </c>
      <c r="Y73" s="25" t="s">
        <v>79</v>
      </c>
    </row>
    <row r="74" spans="5:25" s="24" customFormat="1" hidden="1">
      <c r="E74" s="24">
        <v>502</v>
      </c>
      <c r="F74" s="25" t="s">
        <v>77</v>
      </c>
      <c r="G74" s="25" t="s">
        <v>76</v>
      </c>
      <c r="H74" s="25">
        <v>5</v>
      </c>
      <c r="I74" s="25" t="s">
        <v>77</v>
      </c>
      <c r="J74" s="25" t="s">
        <v>74</v>
      </c>
      <c r="K74" s="25" t="s">
        <v>69</v>
      </c>
      <c r="L74" s="25" t="s">
        <v>77</v>
      </c>
      <c r="M74" s="25" t="s">
        <v>78</v>
      </c>
      <c r="N74" s="25" t="s">
        <v>77</v>
      </c>
      <c r="O74" s="25">
        <v>51</v>
      </c>
      <c r="P74" s="25" t="s">
        <v>77</v>
      </c>
      <c r="Q74" s="25" t="s">
        <v>77</v>
      </c>
      <c r="R74" s="25" t="s">
        <v>72</v>
      </c>
      <c r="S74" s="25" t="s">
        <v>77</v>
      </c>
      <c r="T74" s="25">
        <v>51</v>
      </c>
      <c r="V74" s="25" t="s">
        <v>70</v>
      </c>
      <c r="X74" s="25" t="s">
        <v>77</v>
      </c>
      <c r="Y74" s="25" t="s">
        <v>79</v>
      </c>
    </row>
    <row r="75" spans="5:25" s="24" customFormat="1" hidden="1">
      <c r="E75" s="24">
        <v>503</v>
      </c>
      <c r="F75" s="25" t="s">
        <v>77</v>
      </c>
      <c r="G75" s="25" t="s">
        <v>76</v>
      </c>
      <c r="H75" s="25">
        <v>5</v>
      </c>
      <c r="I75" s="25" t="s">
        <v>77</v>
      </c>
      <c r="J75" s="25" t="s">
        <v>74</v>
      </c>
      <c r="K75" s="25" t="s">
        <v>69</v>
      </c>
      <c r="L75" s="25" t="s">
        <v>77</v>
      </c>
      <c r="M75" s="25" t="s">
        <v>78</v>
      </c>
      <c r="N75" s="25" t="s">
        <v>77</v>
      </c>
      <c r="O75" s="25">
        <v>51</v>
      </c>
      <c r="P75" s="25" t="s">
        <v>77</v>
      </c>
      <c r="Q75" s="25" t="s">
        <v>77</v>
      </c>
      <c r="R75" s="25" t="s">
        <v>72</v>
      </c>
      <c r="S75" s="25" t="s">
        <v>77</v>
      </c>
      <c r="T75" s="25">
        <v>51</v>
      </c>
      <c r="V75" s="25" t="s">
        <v>70</v>
      </c>
      <c r="X75" s="25" t="s">
        <v>77</v>
      </c>
      <c r="Y75" s="25" t="s">
        <v>79</v>
      </c>
    </row>
    <row r="76" spans="5:25" s="24" customFormat="1" hidden="1">
      <c r="E76" s="24">
        <v>504</v>
      </c>
      <c r="F76" s="25" t="s">
        <v>77</v>
      </c>
      <c r="G76" s="25" t="s">
        <v>76</v>
      </c>
      <c r="H76" s="25">
        <v>5</v>
      </c>
      <c r="I76" s="25" t="s">
        <v>77</v>
      </c>
      <c r="J76" s="25" t="s">
        <v>74</v>
      </c>
      <c r="K76" s="25" t="s">
        <v>69</v>
      </c>
      <c r="L76" s="25" t="s">
        <v>77</v>
      </c>
      <c r="M76" s="25" t="s">
        <v>78</v>
      </c>
      <c r="N76" s="25" t="s">
        <v>77</v>
      </c>
      <c r="O76" s="25">
        <v>51</v>
      </c>
      <c r="P76" s="25" t="s">
        <v>77</v>
      </c>
      <c r="Q76" s="25" t="s">
        <v>77</v>
      </c>
      <c r="R76" s="25" t="s">
        <v>72</v>
      </c>
      <c r="S76" s="25" t="s">
        <v>77</v>
      </c>
      <c r="T76" s="25">
        <v>51</v>
      </c>
      <c r="V76" s="25" t="s">
        <v>70</v>
      </c>
      <c r="X76" s="25" t="s">
        <v>77</v>
      </c>
      <c r="Y76" s="25" t="s">
        <v>79</v>
      </c>
    </row>
    <row r="77" spans="5:25" s="24" customFormat="1" hidden="1">
      <c r="E77" s="24">
        <v>505</v>
      </c>
      <c r="F77" s="25" t="s">
        <v>77</v>
      </c>
      <c r="G77" s="25" t="s">
        <v>76</v>
      </c>
      <c r="H77" s="25">
        <v>5</v>
      </c>
      <c r="I77" s="25" t="s">
        <v>77</v>
      </c>
      <c r="J77" s="25" t="s">
        <v>74</v>
      </c>
      <c r="K77" s="25" t="s">
        <v>69</v>
      </c>
      <c r="L77" s="25" t="s">
        <v>77</v>
      </c>
      <c r="M77" s="25" t="s">
        <v>78</v>
      </c>
      <c r="N77" s="25" t="s">
        <v>77</v>
      </c>
      <c r="O77" s="25">
        <v>51</v>
      </c>
      <c r="P77" s="25" t="s">
        <v>77</v>
      </c>
      <c r="Q77" s="25" t="s">
        <v>77</v>
      </c>
      <c r="R77" s="25" t="s">
        <v>72</v>
      </c>
      <c r="S77" s="25" t="s">
        <v>77</v>
      </c>
      <c r="T77" s="25">
        <v>51</v>
      </c>
      <c r="V77" s="25" t="s">
        <v>70</v>
      </c>
      <c r="X77" s="25" t="s">
        <v>77</v>
      </c>
      <c r="Y77" s="25" t="s">
        <v>79</v>
      </c>
    </row>
    <row r="78" spans="5:25" s="24" customFormat="1" hidden="1">
      <c r="E78" s="24">
        <v>506</v>
      </c>
      <c r="F78" s="25" t="s">
        <v>77</v>
      </c>
      <c r="G78" s="25" t="s">
        <v>76</v>
      </c>
      <c r="H78" s="25">
        <v>5</v>
      </c>
      <c r="I78" s="25" t="s">
        <v>77</v>
      </c>
      <c r="J78" s="25" t="s">
        <v>74</v>
      </c>
      <c r="K78" s="25" t="s">
        <v>69</v>
      </c>
      <c r="L78" s="25" t="s">
        <v>77</v>
      </c>
      <c r="M78" s="25" t="s">
        <v>78</v>
      </c>
      <c r="N78" s="25" t="s">
        <v>77</v>
      </c>
      <c r="O78" s="25">
        <v>51</v>
      </c>
      <c r="P78" s="25" t="s">
        <v>77</v>
      </c>
      <c r="Q78" s="25" t="s">
        <v>77</v>
      </c>
      <c r="R78" s="25" t="s">
        <v>72</v>
      </c>
      <c r="S78" s="25" t="s">
        <v>77</v>
      </c>
      <c r="T78" s="25">
        <v>51</v>
      </c>
      <c r="V78" s="25" t="s">
        <v>70</v>
      </c>
      <c r="X78" s="25" t="s">
        <v>77</v>
      </c>
      <c r="Y78" s="25" t="s">
        <v>79</v>
      </c>
    </row>
    <row r="79" spans="5:25" s="24" customFormat="1" hidden="1">
      <c r="E79" s="24">
        <v>507</v>
      </c>
      <c r="F79" s="25" t="s">
        <v>77</v>
      </c>
      <c r="G79" s="25" t="s">
        <v>76</v>
      </c>
      <c r="H79" s="25">
        <v>5</v>
      </c>
      <c r="I79" s="25" t="s">
        <v>77</v>
      </c>
      <c r="J79" s="25" t="s">
        <v>74</v>
      </c>
      <c r="K79" s="25" t="s">
        <v>69</v>
      </c>
      <c r="L79" s="25" t="s">
        <v>77</v>
      </c>
      <c r="M79" s="25" t="s">
        <v>78</v>
      </c>
      <c r="N79" s="25" t="s">
        <v>77</v>
      </c>
      <c r="O79" s="25">
        <v>51</v>
      </c>
      <c r="P79" s="25" t="s">
        <v>77</v>
      </c>
      <c r="Q79" s="25" t="s">
        <v>77</v>
      </c>
      <c r="R79" s="25" t="s">
        <v>72</v>
      </c>
      <c r="S79" s="25" t="s">
        <v>77</v>
      </c>
      <c r="T79" s="25">
        <v>51</v>
      </c>
      <c r="V79" s="25" t="s">
        <v>70</v>
      </c>
      <c r="X79" s="25" t="s">
        <v>77</v>
      </c>
      <c r="Y79" s="25" t="s">
        <v>79</v>
      </c>
    </row>
    <row r="80" spans="5:25" s="24" customFormat="1" hidden="1">
      <c r="E80" s="24">
        <v>608</v>
      </c>
      <c r="F80" s="25" t="s">
        <v>77</v>
      </c>
      <c r="G80" s="25" t="s">
        <v>76</v>
      </c>
      <c r="H80" s="25">
        <v>5</v>
      </c>
      <c r="I80" s="25" t="s">
        <v>77</v>
      </c>
      <c r="J80" s="25" t="s">
        <v>74</v>
      </c>
      <c r="K80" s="25" t="s">
        <v>69</v>
      </c>
      <c r="L80" s="25" t="s">
        <v>80</v>
      </c>
      <c r="M80" s="25" t="s">
        <v>78</v>
      </c>
      <c r="N80" s="25" t="s">
        <v>80</v>
      </c>
      <c r="O80" s="25">
        <v>61</v>
      </c>
      <c r="P80" s="25" t="s">
        <v>80</v>
      </c>
      <c r="Q80" s="25" t="s">
        <v>80</v>
      </c>
      <c r="R80" s="25" t="s">
        <v>72</v>
      </c>
      <c r="S80" s="25" t="s">
        <v>80</v>
      </c>
      <c r="T80" s="25">
        <v>61</v>
      </c>
      <c r="V80" s="25" t="s">
        <v>70</v>
      </c>
      <c r="X80" s="25" t="s">
        <v>80</v>
      </c>
      <c r="Y80" s="25" t="s">
        <v>79</v>
      </c>
    </row>
    <row r="81" spans="5:25" s="24" customFormat="1" hidden="1">
      <c r="E81" s="24">
        <v>609</v>
      </c>
      <c r="F81" s="25" t="s">
        <v>77</v>
      </c>
      <c r="G81" s="25" t="s">
        <v>76</v>
      </c>
      <c r="H81" s="25">
        <v>5</v>
      </c>
      <c r="I81" s="25" t="s">
        <v>77</v>
      </c>
      <c r="J81" s="25" t="s">
        <v>74</v>
      </c>
      <c r="K81" s="25" t="s">
        <v>69</v>
      </c>
      <c r="L81" s="25" t="s">
        <v>80</v>
      </c>
      <c r="M81" s="25" t="s">
        <v>78</v>
      </c>
      <c r="N81" s="25" t="s">
        <v>80</v>
      </c>
      <c r="O81" s="25">
        <v>61</v>
      </c>
      <c r="P81" s="25" t="s">
        <v>80</v>
      </c>
      <c r="Q81" s="25" t="s">
        <v>80</v>
      </c>
      <c r="R81" s="25" t="s">
        <v>72</v>
      </c>
      <c r="S81" s="25" t="s">
        <v>80</v>
      </c>
      <c r="T81" s="25">
        <v>61</v>
      </c>
      <c r="V81" s="25" t="s">
        <v>70</v>
      </c>
      <c r="X81" s="25" t="s">
        <v>80</v>
      </c>
      <c r="Y81" s="25" t="s">
        <v>79</v>
      </c>
    </row>
    <row r="82" spans="5:25" s="24" customFormat="1" hidden="1">
      <c r="E82" s="24">
        <v>610</v>
      </c>
      <c r="F82" s="25" t="s">
        <v>77</v>
      </c>
      <c r="G82" s="25" t="s">
        <v>76</v>
      </c>
      <c r="H82" s="25">
        <v>5</v>
      </c>
      <c r="I82" s="25" t="s">
        <v>77</v>
      </c>
      <c r="J82" s="25" t="s">
        <v>74</v>
      </c>
      <c r="K82" s="25" t="s">
        <v>69</v>
      </c>
      <c r="L82" s="25" t="s">
        <v>80</v>
      </c>
      <c r="M82" s="25" t="s">
        <v>78</v>
      </c>
      <c r="N82" s="25" t="s">
        <v>80</v>
      </c>
      <c r="O82" s="25">
        <v>61</v>
      </c>
      <c r="P82" s="25" t="s">
        <v>80</v>
      </c>
      <c r="Q82" s="25" t="s">
        <v>80</v>
      </c>
      <c r="R82" s="25" t="s">
        <v>72</v>
      </c>
      <c r="S82" s="25" t="s">
        <v>80</v>
      </c>
      <c r="T82" s="25">
        <v>61</v>
      </c>
      <c r="V82" s="25" t="s">
        <v>70</v>
      </c>
      <c r="X82" s="25" t="s">
        <v>80</v>
      </c>
      <c r="Y82" s="25" t="s">
        <v>79</v>
      </c>
    </row>
    <row r="83" spans="5:25" s="24" customFormat="1" hidden="1">
      <c r="E83" s="24">
        <v>611</v>
      </c>
      <c r="F83" s="25" t="s">
        <v>80</v>
      </c>
      <c r="G83" s="25" t="s">
        <v>76</v>
      </c>
      <c r="H83" s="25">
        <v>6</v>
      </c>
      <c r="I83" s="25" t="s">
        <v>80</v>
      </c>
      <c r="J83" s="25" t="s">
        <v>74</v>
      </c>
      <c r="K83" s="25" t="s">
        <v>69</v>
      </c>
      <c r="L83" s="25" t="s">
        <v>80</v>
      </c>
      <c r="M83" s="25" t="s">
        <v>78</v>
      </c>
      <c r="N83" s="25" t="s">
        <v>80</v>
      </c>
      <c r="O83" s="25">
        <v>61</v>
      </c>
      <c r="P83" s="25" t="s">
        <v>80</v>
      </c>
      <c r="Q83" s="25" t="s">
        <v>80</v>
      </c>
      <c r="R83" s="25" t="s">
        <v>72</v>
      </c>
      <c r="S83" s="25" t="s">
        <v>80</v>
      </c>
      <c r="T83" s="25">
        <v>61</v>
      </c>
      <c r="V83" s="25" t="s">
        <v>70</v>
      </c>
      <c r="X83" s="25" t="s">
        <v>80</v>
      </c>
      <c r="Y83" s="25" t="s">
        <v>79</v>
      </c>
    </row>
    <row r="84" spans="5:25" s="24" customFormat="1" hidden="1">
      <c r="E84" s="24">
        <v>612</v>
      </c>
      <c r="F84" s="25" t="s">
        <v>80</v>
      </c>
      <c r="G84" s="25" t="s">
        <v>76</v>
      </c>
      <c r="H84" s="25">
        <v>6</v>
      </c>
      <c r="I84" s="25" t="s">
        <v>80</v>
      </c>
      <c r="J84" s="25" t="s">
        <v>74</v>
      </c>
      <c r="K84" s="25" t="s">
        <v>69</v>
      </c>
      <c r="L84" s="25" t="s">
        <v>80</v>
      </c>
      <c r="M84" s="25" t="s">
        <v>78</v>
      </c>
      <c r="N84" s="25" t="s">
        <v>80</v>
      </c>
      <c r="O84" s="25">
        <v>61</v>
      </c>
      <c r="P84" s="25" t="s">
        <v>80</v>
      </c>
      <c r="Q84" s="25" t="s">
        <v>80</v>
      </c>
      <c r="R84" s="25" t="s">
        <v>72</v>
      </c>
      <c r="S84" s="25" t="s">
        <v>80</v>
      </c>
      <c r="T84" s="25">
        <v>61</v>
      </c>
      <c r="V84" s="25" t="s">
        <v>70</v>
      </c>
      <c r="X84" s="25" t="s">
        <v>80</v>
      </c>
      <c r="Y84" s="25" t="s">
        <v>79</v>
      </c>
    </row>
    <row r="85" spans="5:25" s="24" customFormat="1" hidden="1">
      <c r="E85" s="24">
        <v>601</v>
      </c>
      <c r="F85" s="25" t="s">
        <v>80</v>
      </c>
      <c r="G85" s="25" t="s">
        <v>76</v>
      </c>
      <c r="H85" s="25">
        <v>6</v>
      </c>
      <c r="I85" s="25" t="s">
        <v>80</v>
      </c>
      <c r="J85" s="25" t="s">
        <v>74</v>
      </c>
      <c r="K85" s="25" t="s">
        <v>69</v>
      </c>
      <c r="L85" s="25" t="s">
        <v>80</v>
      </c>
      <c r="M85" s="25" t="s">
        <v>78</v>
      </c>
      <c r="N85" s="25" t="s">
        <v>80</v>
      </c>
      <c r="O85" s="25">
        <v>61</v>
      </c>
      <c r="P85" s="25" t="s">
        <v>80</v>
      </c>
      <c r="Q85" s="25" t="s">
        <v>80</v>
      </c>
      <c r="R85" s="25" t="s">
        <v>72</v>
      </c>
      <c r="S85" s="25" t="s">
        <v>80</v>
      </c>
      <c r="T85" s="25">
        <v>61</v>
      </c>
      <c r="V85" s="25" t="s">
        <v>70</v>
      </c>
      <c r="X85" s="25" t="s">
        <v>80</v>
      </c>
      <c r="Y85" s="25" t="s">
        <v>79</v>
      </c>
    </row>
    <row r="86" spans="5:25" s="24" customFormat="1" hidden="1">
      <c r="E86" s="24">
        <v>602</v>
      </c>
      <c r="F86" s="25" t="s">
        <v>80</v>
      </c>
      <c r="G86" s="25" t="s">
        <v>76</v>
      </c>
      <c r="H86" s="25">
        <v>6</v>
      </c>
      <c r="I86" s="25" t="s">
        <v>80</v>
      </c>
      <c r="J86" s="25" t="s">
        <v>74</v>
      </c>
      <c r="K86" s="25" t="s">
        <v>69</v>
      </c>
      <c r="L86" s="25" t="s">
        <v>80</v>
      </c>
      <c r="M86" s="25" t="s">
        <v>78</v>
      </c>
      <c r="N86" s="25" t="s">
        <v>80</v>
      </c>
      <c r="O86" s="25">
        <v>61</v>
      </c>
      <c r="P86" s="25" t="s">
        <v>80</v>
      </c>
      <c r="Q86" s="25" t="s">
        <v>80</v>
      </c>
      <c r="R86" s="25" t="s">
        <v>72</v>
      </c>
      <c r="S86" s="25" t="s">
        <v>80</v>
      </c>
      <c r="T86" s="25">
        <v>61</v>
      </c>
      <c r="V86" s="25" t="s">
        <v>70</v>
      </c>
      <c r="X86" s="25" t="s">
        <v>80</v>
      </c>
      <c r="Y86" s="25" t="s">
        <v>79</v>
      </c>
    </row>
    <row r="87" spans="5:25" s="24" customFormat="1" hidden="1">
      <c r="E87" s="24">
        <v>603</v>
      </c>
      <c r="F87" s="25" t="s">
        <v>80</v>
      </c>
      <c r="G87" s="25" t="s">
        <v>76</v>
      </c>
      <c r="H87" s="25">
        <v>6</v>
      </c>
      <c r="I87" s="25" t="s">
        <v>80</v>
      </c>
      <c r="J87" s="25" t="s">
        <v>74</v>
      </c>
      <c r="K87" s="25" t="s">
        <v>69</v>
      </c>
      <c r="L87" s="25" t="s">
        <v>80</v>
      </c>
      <c r="M87" s="25" t="s">
        <v>78</v>
      </c>
      <c r="N87" s="25" t="s">
        <v>80</v>
      </c>
      <c r="O87" s="25">
        <v>61</v>
      </c>
      <c r="P87" s="25" t="s">
        <v>80</v>
      </c>
      <c r="Q87" s="25" t="s">
        <v>80</v>
      </c>
      <c r="R87" s="25" t="s">
        <v>72</v>
      </c>
      <c r="S87" s="25" t="s">
        <v>80</v>
      </c>
      <c r="T87" s="25">
        <v>61</v>
      </c>
      <c r="V87" s="25" t="s">
        <v>70</v>
      </c>
      <c r="X87" s="25" t="s">
        <v>80</v>
      </c>
      <c r="Y87" s="25" t="s">
        <v>79</v>
      </c>
    </row>
    <row r="88" spans="5:25" s="24" customFormat="1" hidden="1">
      <c r="E88" s="24">
        <v>604</v>
      </c>
      <c r="F88" s="25" t="s">
        <v>80</v>
      </c>
      <c r="G88" s="25" t="s">
        <v>76</v>
      </c>
      <c r="H88" s="25">
        <v>6</v>
      </c>
      <c r="I88" s="25" t="s">
        <v>80</v>
      </c>
      <c r="J88" s="25" t="s">
        <v>74</v>
      </c>
      <c r="K88" s="25" t="s">
        <v>69</v>
      </c>
      <c r="L88" s="25" t="s">
        <v>80</v>
      </c>
      <c r="M88" s="25" t="s">
        <v>78</v>
      </c>
      <c r="N88" s="25" t="s">
        <v>80</v>
      </c>
      <c r="O88" s="25">
        <v>61</v>
      </c>
      <c r="P88" s="25" t="s">
        <v>80</v>
      </c>
      <c r="Q88" s="25" t="s">
        <v>80</v>
      </c>
      <c r="R88" s="25" t="s">
        <v>72</v>
      </c>
      <c r="S88" s="25" t="s">
        <v>80</v>
      </c>
      <c r="T88" s="25">
        <v>61</v>
      </c>
      <c r="V88" s="25" t="s">
        <v>70</v>
      </c>
      <c r="X88" s="25" t="s">
        <v>80</v>
      </c>
      <c r="Y88" s="25" t="s">
        <v>79</v>
      </c>
    </row>
    <row r="89" spans="5:25" s="24" customFormat="1" hidden="1">
      <c r="E89" s="24">
        <v>605</v>
      </c>
      <c r="F89" s="25" t="s">
        <v>80</v>
      </c>
      <c r="G89" s="25" t="s">
        <v>76</v>
      </c>
      <c r="H89" s="25">
        <v>6</v>
      </c>
      <c r="I89" s="25" t="s">
        <v>80</v>
      </c>
      <c r="J89" s="25" t="s">
        <v>74</v>
      </c>
      <c r="K89" s="25" t="s">
        <v>69</v>
      </c>
      <c r="L89" s="25" t="s">
        <v>80</v>
      </c>
      <c r="M89" s="25" t="s">
        <v>78</v>
      </c>
      <c r="N89" s="25" t="s">
        <v>80</v>
      </c>
      <c r="O89" s="25">
        <v>61</v>
      </c>
      <c r="P89" s="25" t="s">
        <v>80</v>
      </c>
      <c r="Q89" s="25" t="s">
        <v>80</v>
      </c>
      <c r="R89" s="25" t="s">
        <v>72</v>
      </c>
      <c r="S89" s="25" t="s">
        <v>80</v>
      </c>
      <c r="T89" s="25">
        <v>61</v>
      </c>
      <c r="V89" s="25" t="s">
        <v>70</v>
      </c>
      <c r="X89" s="25" t="s">
        <v>80</v>
      </c>
      <c r="Y89" s="25" t="s">
        <v>79</v>
      </c>
    </row>
    <row r="90" spans="5:25" s="24" customFormat="1" hidden="1">
      <c r="E90" s="24">
        <v>606</v>
      </c>
      <c r="F90" s="25" t="s">
        <v>80</v>
      </c>
      <c r="G90" s="25" t="s">
        <v>76</v>
      </c>
      <c r="H90" s="25">
        <v>6</v>
      </c>
      <c r="I90" s="25" t="s">
        <v>80</v>
      </c>
      <c r="J90" s="25" t="s">
        <v>74</v>
      </c>
      <c r="K90" s="25" t="s">
        <v>69</v>
      </c>
      <c r="L90" s="25" t="s">
        <v>80</v>
      </c>
      <c r="M90" s="25" t="s">
        <v>78</v>
      </c>
      <c r="N90" s="25" t="s">
        <v>80</v>
      </c>
      <c r="O90" s="25">
        <v>61</v>
      </c>
      <c r="P90" s="25" t="s">
        <v>80</v>
      </c>
      <c r="Q90" s="25" t="s">
        <v>80</v>
      </c>
      <c r="R90" s="25" t="s">
        <v>72</v>
      </c>
      <c r="S90" s="25" t="s">
        <v>80</v>
      </c>
      <c r="T90" s="25">
        <v>61</v>
      </c>
      <c r="V90" s="25" t="s">
        <v>70</v>
      </c>
      <c r="X90" s="25" t="s">
        <v>80</v>
      </c>
      <c r="Y90" s="25" t="s">
        <v>79</v>
      </c>
    </row>
    <row r="91" spans="5:25" s="24" customFormat="1" hidden="1">
      <c r="E91" s="24">
        <v>607</v>
      </c>
      <c r="F91" s="25" t="s">
        <v>80</v>
      </c>
      <c r="G91" s="25" t="s">
        <v>76</v>
      </c>
      <c r="H91" s="25">
        <v>6</v>
      </c>
      <c r="I91" s="25" t="s">
        <v>80</v>
      </c>
      <c r="J91" s="25" t="s">
        <v>74</v>
      </c>
      <c r="K91" s="25" t="s">
        <v>69</v>
      </c>
      <c r="L91" s="25" t="s">
        <v>80</v>
      </c>
      <c r="M91" s="25" t="s">
        <v>78</v>
      </c>
      <c r="N91" s="25" t="s">
        <v>80</v>
      </c>
      <c r="O91" s="25">
        <v>61</v>
      </c>
      <c r="P91" s="25" t="s">
        <v>80</v>
      </c>
      <c r="Q91" s="25" t="s">
        <v>80</v>
      </c>
      <c r="R91" s="25" t="s">
        <v>72</v>
      </c>
      <c r="S91" s="25" t="s">
        <v>80</v>
      </c>
      <c r="T91" s="25">
        <v>61</v>
      </c>
      <c r="V91" s="25" t="s">
        <v>70</v>
      </c>
      <c r="X91" s="25" t="s">
        <v>80</v>
      </c>
      <c r="Y91" s="25" t="s">
        <v>79</v>
      </c>
    </row>
    <row r="92" spans="5:25" s="24" customFormat="1" hidden="1">
      <c r="E92" s="24">
        <v>708</v>
      </c>
      <c r="F92" s="25" t="s">
        <v>80</v>
      </c>
      <c r="G92" s="25" t="s">
        <v>76</v>
      </c>
      <c r="H92" s="25">
        <v>6</v>
      </c>
      <c r="I92" s="25" t="s">
        <v>80</v>
      </c>
      <c r="J92" s="25" t="s">
        <v>74</v>
      </c>
      <c r="K92" s="25" t="s">
        <v>69</v>
      </c>
      <c r="L92" s="25" t="s">
        <v>81</v>
      </c>
      <c r="M92" s="25" t="s">
        <v>78</v>
      </c>
      <c r="N92" s="25" t="s">
        <v>81</v>
      </c>
      <c r="O92" s="25">
        <v>71</v>
      </c>
      <c r="P92" s="25" t="s">
        <v>81</v>
      </c>
      <c r="Q92" s="25" t="s">
        <v>81</v>
      </c>
      <c r="R92" s="25" t="s">
        <v>72</v>
      </c>
      <c r="S92" s="25" t="s">
        <v>81</v>
      </c>
      <c r="T92" s="25">
        <v>71</v>
      </c>
      <c r="V92" s="25" t="s">
        <v>70</v>
      </c>
      <c r="X92" s="25" t="s">
        <v>80</v>
      </c>
      <c r="Y92" s="25" t="s">
        <v>79</v>
      </c>
    </row>
    <row r="93" spans="5:25" s="24" customFormat="1" hidden="1">
      <c r="E93" s="24">
        <v>709</v>
      </c>
      <c r="F93" s="25" t="s">
        <v>80</v>
      </c>
      <c r="G93" s="25" t="s">
        <v>76</v>
      </c>
      <c r="H93" s="25">
        <v>6</v>
      </c>
      <c r="I93" s="25" t="s">
        <v>80</v>
      </c>
      <c r="J93" s="25" t="s">
        <v>74</v>
      </c>
      <c r="K93" s="25" t="s">
        <v>69</v>
      </c>
      <c r="L93" s="25" t="s">
        <v>81</v>
      </c>
      <c r="M93" s="25" t="s">
        <v>78</v>
      </c>
      <c r="N93" s="25" t="s">
        <v>81</v>
      </c>
      <c r="O93" s="25">
        <v>71</v>
      </c>
      <c r="P93" s="25" t="s">
        <v>81</v>
      </c>
      <c r="Q93" s="25" t="s">
        <v>81</v>
      </c>
      <c r="R93" s="25" t="s">
        <v>72</v>
      </c>
      <c r="S93" s="25" t="s">
        <v>81</v>
      </c>
      <c r="T93" s="25">
        <v>71</v>
      </c>
      <c r="V93" s="25" t="s">
        <v>70</v>
      </c>
      <c r="X93" s="25" t="s">
        <v>80</v>
      </c>
      <c r="Y93" s="25" t="s">
        <v>79</v>
      </c>
    </row>
    <row r="94" spans="5:25" s="24" customFormat="1" hidden="1">
      <c r="E94" s="24">
        <v>710</v>
      </c>
      <c r="F94" s="25" t="s">
        <v>80</v>
      </c>
      <c r="G94" s="25" t="s">
        <v>76</v>
      </c>
      <c r="H94" s="25">
        <v>6</v>
      </c>
      <c r="I94" s="25" t="s">
        <v>80</v>
      </c>
      <c r="J94" s="25" t="s">
        <v>74</v>
      </c>
      <c r="K94" s="25" t="s">
        <v>69</v>
      </c>
      <c r="L94" s="25" t="s">
        <v>81</v>
      </c>
      <c r="M94" s="25" t="s">
        <v>78</v>
      </c>
      <c r="N94" s="25" t="s">
        <v>81</v>
      </c>
      <c r="O94" s="25">
        <v>71</v>
      </c>
      <c r="P94" s="25" t="s">
        <v>81</v>
      </c>
      <c r="Q94" s="25" t="s">
        <v>81</v>
      </c>
      <c r="R94" s="25" t="s">
        <v>72</v>
      </c>
      <c r="S94" s="25" t="s">
        <v>81</v>
      </c>
      <c r="T94" s="25">
        <v>71</v>
      </c>
      <c r="V94" s="25" t="s">
        <v>70</v>
      </c>
      <c r="X94" s="25" t="s">
        <v>80</v>
      </c>
      <c r="Y94" s="25" t="s">
        <v>79</v>
      </c>
    </row>
    <row r="95" spans="5:25" s="24" customFormat="1" hidden="1">
      <c r="E95" s="24">
        <v>711</v>
      </c>
      <c r="F95" s="25" t="s">
        <v>81</v>
      </c>
      <c r="G95" s="25" t="s">
        <v>76</v>
      </c>
      <c r="H95" s="25">
        <v>6</v>
      </c>
      <c r="I95" s="25" t="s">
        <v>80</v>
      </c>
      <c r="J95" s="25" t="s">
        <v>74</v>
      </c>
      <c r="K95" s="25" t="s">
        <v>69</v>
      </c>
      <c r="L95" s="25" t="s">
        <v>81</v>
      </c>
      <c r="M95" s="25" t="s">
        <v>78</v>
      </c>
      <c r="N95" s="25" t="s">
        <v>81</v>
      </c>
      <c r="O95" s="25">
        <v>71</v>
      </c>
      <c r="P95" s="25" t="s">
        <v>81</v>
      </c>
      <c r="Q95" s="25" t="s">
        <v>81</v>
      </c>
      <c r="R95" s="25" t="s">
        <v>72</v>
      </c>
      <c r="S95" s="25" t="s">
        <v>81</v>
      </c>
      <c r="T95" s="25">
        <v>71</v>
      </c>
      <c r="V95" s="25" t="s">
        <v>70</v>
      </c>
      <c r="X95" s="25" t="s">
        <v>80</v>
      </c>
      <c r="Y95" s="25" t="s">
        <v>79</v>
      </c>
    </row>
    <row r="96" spans="5:25" s="24" customFormat="1" hidden="1">
      <c r="E96" s="24">
        <v>712</v>
      </c>
      <c r="F96" s="25" t="s">
        <v>81</v>
      </c>
      <c r="G96" s="25" t="s">
        <v>76</v>
      </c>
      <c r="H96" s="25">
        <v>6</v>
      </c>
      <c r="I96" s="25" t="s">
        <v>80</v>
      </c>
      <c r="J96" s="25" t="s">
        <v>74</v>
      </c>
      <c r="K96" s="25" t="s">
        <v>69</v>
      </c>
      <c r="L96" s="25" t="s">
        <v>81</v>
      </c>
      <c r="M96" s="25" t="s">
        <v>78</v>
      </c>
      <c r="N96" s="25" t="s">
        <v>81</v>
      </c>
      <c r="O96" s="25">
        <v>71</v>
      </c>
      <c r="P96" s="25" t="s">
        <v>81</v>
      </c>
      <c r="Q96" s="25" t="s">
        <v>81</v>
      </c>
      <c r="R96" s="25" t="s">
        <v>72</v>
      </c>
      <c r="S96" s="25" t="s">
        <v>81</v>
      </c>
      <c r="T96" s="25">
        <v>71</v>
      </c>
      <c r="V96" s="25" t="s">
        <v>70</v>
      </c>
      <c r="X96" s="25" t="s">
        <v>80</v>
      </c>
      <c r="Y96" s="25" t="s">
        <v>79</v>
      </c>
    </row>
    <row r="97" spans="5:25" s="24" customFormat="1" hidden="1">
      <c r="E97" s="24">
        <v>701</v>
      </c>
      <c r="F97" s="25" t="s">
        <v>81</v>
      </c>
      <c r="G97" s="25" t="s">
        <v>76</v>
      </c>
      <c r="H97" s="25">
        <v>6</v>
      </c>
      <c r="I97" s="25" t="s">
        <v>80</v>
      </c>
      <c r="J97" s="25" t="s">
        <v>74</v>
      </c>
      <c r="K97" s="25" t="s">
        <v>69</v>
      </c>
      <c r="L97" s="25" t="s">
        <v>81</v>
      </c>
      <c r="M97" s="25" t="s">
        <v>78</v>
      </c>
      <c r="N97" s="25" t="s">
        <v>81</v>
      </c>
      <c r="O97" s="25">
        <v>71</v>
      </c>
      <c r="P97" s="25" t="s">
        <v>81</v>
      </c>
      <c r="Q97" s="25" t="s">
        <v>81</v>
      </c>
      <c r="R97" s="25" t="s">
        <v>72</v>
      </c>
      <c r="S97" s="25" t="s">
        <v>81</v>
      </c>
      <c r="T97" s="25">
        <v>71</v>
      </c>
      <c r="V97" s="25" t="s">
        <v>70</v>
      </c>
      <c r="X97" s="25" t="s">
        <v>80</v>
      </c>
      <c r="Y97" s="25" t="s">
        <v>79</v>
      </c>
    </row>
    <row r="98" spans="5:25" s="24" customFormat="1" hidden="1">
      <c r="E98" s="24">
        <v>702</v>
      </c>
      <c r="F98" s="25" t="s">
        <v>81</v>
      </c>
      <c r="G98" s="25" t="s">
        <v>76</v>
      </c>
      <c r="H98" s="25">
        <v>6</v>
      </c>
      <c r="I98" s="25" t="s">
        <v>80</v>
      </c>
      <c r="J98" s="25" t="s">
        <v>74</v>
      </c>
      <c r="K98" s="25" t="s">
        <v>69</v>
      </c>
      <c r="L98" s="25" t="s">
        <v>81</v>
      </c>
      <c r="M98" s="25" t="s">
        <v>78</v>
      </c>
      <c r="N98" s="25" t="s">
        <v>81</v>
      </c>
      <c r="O98" s="25">
        <v>71</v>
      </c>
      <c r="P98" s="25" t="s">
        <v>81</v>
      </c>
      <c r="Q98" s="25" t="s">
        <v>81</v>
      </c>
      <c r="R98" s="25" t="s">
        <v>72</v>
      </c>
      <c r="S98" s="25" t="s">
        <v>81</v>
      </c>
      <c r="T98" s="25">
        <v>71</v>
      </c>
      <c r="V98" s="25" t="s">
        <v>70</v>
      </c>
      <c r="X98" s="25" t="s">
        <v>80</v>
      </c>
      <c r="Y98" s="25" t="s">
        <v>79</v>
      </c>
    </row>
    <row r="99" spans="5:25" s="24" customFormat="1" hidden="1">
      <c r="E99" s="24">
        <v>703</v>
      </c>
      <c r="F99" s="25" t="s">
        <v>81</v>
      </c>
      <c r="G99" s="25" t="s">
        <v>76</v>
      </c>
      <c r="H99" s="25">
        <v>6</v>
      </c>
      <c r="I99" s="25" t="s">
        <v>80</v>
      </c>
      <c r="J99" s="25" t="s">
        <v>74</v>
      </c>
      <c r="K99" s="25" t="s">
        <v>69</v>
      </c>
      <c r="L99" s="25" t="s">
        <v>81</v>
      </c>
      <c r="M99" s="25" t="s">
        <v>78</v>
      </c>
      <c r="N99" s="25" t="s">
        <v>81</v>
      </c>
      <c r="O99" s="25">
        <v>71</v>
      </c>
      <c r="P99" s="25" t="s">
        <v>81</v>
      </c>
      <c r="Q99" s="25" t="s">
        <v>81</v>
      </c>
      <c r="R99" s="25" t="s">
        <v>72</v>
      </c>
      <c r="S99" s="25" t="s">
        <v>81</v>
      </c>
      <c r="T99" s="25">
        <v>71</v>
      </c>
      <c r="V99" s="25" t="s">
        <v>70</v>
      </c>
      <c r="X99" s="25" t="s">
        <v>80</v>
      </c>
      <c r="Y99" s="25" t="s">
        <v>79</v>
      </c>
    </row>
    <row r="100" spans="5:25" s="24" customFormat="1" hidden="1">
      <c r="E100" s="24">
        <v>704</v>
      </c>
      <c r="F100" s="25" t="s">
        <v>81</v>
      </c>
      <c r="G100" s="25" t="s">
        <v>76</v>
      </c>
      <c r="H100" s="25">
        <v>6</v>
      </c>
      <c r="I100" s="25" t="s">
        <v>80</v>
      </c>
      <c r="J100" s="25" t="s">
        <v>74</v>
      </c>
      <c r="K100" s="25" t="s">
        <v>69</v>
      </c>
      <c r="L100" s="25" t="s">
        <v>81</v>
      </c>
      <c r="M100" s="25" t="s">
        <v>78</v>
      </c>
      <c r="N100" s="25" t="s">
        <v>81</v>
      </c>
      <c r="O100" s="25">
        <v>71</v>
      </c>
      <c r="P100" s="25" t="s">
        <v>81</v>
      </c>
      <c r="Q100" s="25" t="s">
        <v>81</v>
      </c>
      <c r="R100" s="25" t="s">
        <v>72</v>
      </c>
      <c r="S100" s="25" t="s">
        <v>81</v>
      </c>
      <c r="T100" s="25">
        <v>71</v>
      </c>
      <c r="V100" s="25" t="s">
        <v>70</v>
      </c>
      <c r="X100" s="25" t="s">
        <v>80</v>
      </c>
      <c r="Y100" s="25" t="s">
        <v>79</v>
      </c>
    </row>
    <row r="101" spans="5:25" s="24" customFormat="1" hidden="1">
      <c r="E101" s="24">
        <v>705</v>
      </c>
      <c r="F101" s="25" t="s">
        <v>81</v>
      </c>
      <c r="G101" s="25" t="s">
        <v>76</v>
      </c>
      <c r="H101" s="25">
        <v>6</v>
      </c>
      <c r="I101" s="25" t="s">
        <v>80</v>
      </c>
      <c r="J101" s="25" t="s">
        <v>74</v>
      </c>
      <c r="K101" s="25" t="s">
        <v>69</v>
      </c>
      <c r="L101" s="25" t="s">
        <v>81</v>
      </c>
      <c r="M101" s="25" t="s">
        <v>78</v>
      </c>
      <c r="N101" s="25" t="s">
        <v>81</v>
      </c>
      <c r="O101" s="25">
        <v>71</v>
      </c>
      <c r="P101" s="25" t="s">
        <v>81</v>
      </c>
      <c r="Q101" s="25" t="s">
        <v>81</v>
      </c>
      <c r="R101" s="25" t="s">
        <v>72</v>
      </c>
      <c r="S101" s="25" t="s">
        <v>81</v>
      </c>
      <c r="T101" s="25">
        <v>71</v>
      </c>
      <c r="V101" s="25" t="s">
        <v>70</v>
      </c>
      <c r="X101" s="25" t="s">
        <v>80</v>
      </c>
      <c r="Y101" s="25" t="s">
        <v>79</v>
      </c>
    </row>
    <row r="102" spans="5:25" s="24" customFormat="1" hidden="1">
      <c r="E102" s="24">
        <v>706</v>
      </c>
      <c r="F102" s="25" t="s">
        <v>81</v>
      </c>
      <c r="G102" s="25" t="s">
        <v>76</v>
      </c>
      <c r="H102" s="25">
        <v>6</v>
      </c>
      <c r="I102" s="25" t="s">
        <v>80</v>
      </c>
      <c r="J102" s="25" t="s">
        <v>74</v>
      </c>
      <c r="K102" s="25" t="s">
        <v>69</v>
      </c>
      <c r="L102" s="25" t="s">
        <v>81</v>
      </c>
      <c r="M102" s="25" t="s">
        <v>78</v>
      </c>
      <c r="N102" s="25" t="s">
        <v>81</v>
      </c>
      <c r="O102" s="25">
        <v>71</v>
      </c>
      <c r="P102" s="25" t="s">
        <v>81</v>
      </c>
      <c r="Q102" s="25" t="s">
        <v>81</v>
      </c>
      <c r="R102" s="25" t="s">
        <v>72</v>
      </c>
      <c r="S102" s="25" t="s">
        <v>81</v>
      </c>
      <c r="T102" s="25">
        <v>71</v>
      </c>
      <c r="V102" s="25" t="s">
        <v>70</v>
      </c>
      <c r="X102" s="25" t="s">
        <v>80</v>
      </c>
      <c r="Y102" s="25" t="s">
        <v>79</v>
      </c>
    </row>
    <row r="103" spans="5:25" s="24" customFormat="1" hidden="1">
      <c r="E103" s="24">
        <v>707</v>
      </c>
      <c r="F103" s="25" t="s">
        <v>81</v>
      </c>
      <c r="G103" s="25" t="s">
        <v>76</v>
      </c>
      <c r="H103" s="25">
        <v>6</v>
      </c>
      <c r="I103" s="25" t="s">
        <v>80</v>
      </c>
      <c r="J103" s="25" t="s">
        <v>74</v>
      </c>
      <c r="K103" s="25" t="s">
        <v>69</v>
      </c>
      <c r="L103" s="25" t="s">
        <v>81</v>
      </c>
      <c r="M103" s="25" t="s">
        <v>78</v>
      </c>
      <c r="N103" s="25" t="s">
        <v>81</v>
      </c>
      <c r="O103" s="25">
        <v>71</v>
      </c>
      <c r="P103" s="25" t="s">
        <v>81</v>
      </c>
      <c r="Q103" s="25" t="s">
        <v>81</v>
      </c>
      <c r="R103" s="25" t="s">
        <v>72</v>
      </c>
      <c r="S103" s="25" t="s">
        <v>81</v>
      </c>
      <c r="T103" s="25">
        <v>71</v>
      </c>
      <c r="V103" s="25" t="s">
        <v>70</v>
      </c>
      <c r="X103" s="25" t="s">
        <v>80</v>
      </c>
      <c r="Y103" s="25" t="s">
        <v>79</v>
      </c>
    </row>
    <row r="104" spans="5:25" s="24" customFormat="1" hidden="1">
      <c r="E104" s="24">
        <v>808</v>
      </c>
      <c r="F104" s="25" t="s">
        <v>81</v>
      </c>
      <c r="G104" s="25" t="s">
        <v>76</v>
      </c>
      <c r="H104" s="25">
        <v>6</v>
      </c>
      <c r="I104" s="25" t="s">
        <v>80</v>
      </c>
      <c r="J104" s="25" t="s">
        <v>74</v>
      </c>
      <c r="K104" s="25" t="s">
        <v>69</v>
      </c>
      <c r="L104" s="25" t="s">
        <v>82</v>
      </c>
      <c r="M104" s="25" t="s">
        <v>83</v>
      </c>
      <c r="N104" s="25" t="s">
        <v>82</v>
      </c>
      <c r="O104" s="25">
        <v>81</v>
      </c>
      <c r="P104" s="25" t="s">
        <v>82</v>
      </c>
      <c r="Q104" s="25" t="s">
        <v>82</v>
      </c>
      <c r="R104" s="25" t="s">
        <v>72</v>
      </c>
      <c r="S104" s="25" t="s">
        <v>82</v>
      </c>
      <c r="T104" s="25">
        <v>81</v>
      </c>
      <c r="V104" s="25" t="s">
        <v>70</v>
      </c>
      <c r="X104" s="25" t="s">
        <v>80</v>
      </c>
      <c r="Y104" s="25" t="s">
        <v>79</v>
      </c>
    </row>
    <row r="105" spans="5:25" s="24" customFormat="1" hidden="1">
      <c r="E105" s="24">
        <v>809</v>
      </c>
      <c r="F105" s="25" t="s">
        <v>81</v>
      </c>
      <c r="G105" s="25" t="s">
        <v>76</v>
      </c>
      <c r="H105" s="25">
        <v>6</v>
      </c>
      <c r="I105" s="25" t="s">
        <v>80</v>
      </c>
      <c r="J105" s="25" t="s">
        <v>74</v>
      </c>
      <c r="K105" s="25" t="s">
        <v>69</v>
      </c>
      <c r="L105" s="25" t="s">
        <v>82</v>
      </c>
      <c r="M105" s="25" t="s">
        <v>83</v>
      </c>
      <c r="N105" s="25" t="s">
        <v>82</v>
      </c>
      <c r="O105" s="25">
        <v>81</v>
      </c>
      <c r="P105" s="25" t="s">
        <v>82</v>
      </c>
      <c r="Q105" s="25" t="s">
        <v>82</v>
      </c>
      <c r="R105" s="25" t="s">
        <v>72</v>
      </c>
      <c r="S105" s="25" t="s">
        <v>82</v>
      </c>
      <c r="T105" s="25">
        <v>81</v>
      </c>
      <c r="V105" s="25" t="s">
        <v>70</v>
      </c>
      <c r="X105" s="25" t="s">
        <v>80</v>
      </c>
      <c r="Y105" s="25" t="s">
        <v>79</v>
      </c>
    </row>
    <row r="106" spans="5:25" s="24" customFormat="1" hidden="1">
      <c r="E106" s="24">
        <v>810</v>
      </c>
      <c r="F106" s="25" t="s">
        <v>81</v>
      </c>
      <c r="G106" s="25" t="s">
        <v>76</v>
      </c>
      <c r="H106" s="25">
        <v>6</v>
      </c>
      <c r="I106" s="25" t="s">
        <v>80</v>
      </c>
      <c r="J106" s="25" t="s">
        <v>74</v>
      </c>
      <c r="K106" s="25" t="s">
        <v>69</v>
      </c>
      <c r="L106" s="25" t="s">
        <v>82</v>
      </c>
      <c r="M106" s="25" t="s">
        <v>83</v>
      </c>
      <c r="N106" s="25" t="s">
        <v>82</v>
      </c>
      <c r="O106" s="25">
        <v>81</v>
      </c>
      <c r="P106" s="25" t="s">
        <v>82</v>
      </c>
      <c r="Q106" s="25" t="s">
        <v>82</v>
      </c>
      <c r="R106" s="25" t="s">
        <v>72</v>
      </c>
      <c r="S106" s="25" t="s">
        <v>82</v>
      </c>
      <c r="T106" s="25">
        <v>81</v>
      </c>
      <c r="V106" s="25" t="s">
        <v>70</v>
      </c>
      <c r="X106" s="25" t="s">
        <v>80</v>
      </c>
      <c r="Y106" s="25" t="s">
        <v>79</v>
      </c>
    </row>
    <row r="107" spans="5:25" s="24" customFormat="1" hidden="1">
      <c r="E107" s="24">
        <v>811</v>
      </c>
      <c r="F107" s="25" t="s">
        <v>82</v>
      </c>
      <c r="G107" s="25" t="s">
        <v>76</v>
      </c>
      <c r="H107" s="25">
        <v>6</v>
      </c>
      <c r="I107" s="25" t="s">
        <v>80</v>
      </c>
      <c r="J107" s="25" t="s">
        <v>74</v>
      </c>
      <c r="K107" s="25" t="s">
        <v>69</v>
      </c>
      <c r="L107" s="25" t="s">
        <v>82</v>
      </c>
      <c r="M107" s="25" t="s">
        <v>83</v>
      </c>
      <c r="N107" s="25" t="s">
        <v>82</v>
      </c>
      <c r="O107" s="25">
        <v>81</v>
      </c>
      <c r="P107" s="25" t="s">
        <v>82</v>
      </c>
      <c r="Q107" s="25" t="s">
        <v>82</v>
      </c>
      <c r="R107" s="25" t="s">
        <v>72</v>
      </c>
      <c r="S107" s="25" t="s">
        <v>82</v>
      </c>
      <c r="T107" s="25">
        <v>81</v>
      </c>
      <c r="V107" s="25" t="s">
        <v>70</v>
      </c>
      <c r="X107" s="25" t="s">
        <v>80</v>
      </c>
      <c r="Y107" s="25" t="s">
        <v>79</v>
      </c>
    </row>
    <row r="108" spans="5:25" s="24" customFormat="1" hidden="1">
      <c r="E108" s="24">
        <v>812</v>
      </c>
      <c r="F108" s="25" t="s">
        <v>82</v>
      </c>
      <c r="G108" s="25" t="s">
        <v>76</v>
      </c>
      <c r="H108" s="25">
        <v>6</v>
      </c>
      <c r="I108" s="25" t="s">
        <v>80</v>
      </c>
      <c r="J108" s="25" t="s">
        <v>74</v>
      </c>
      <c r="K108" s="25" t="s">
        <v>69</v>
      </c>
      <c r="L108" s="25" t="s">
        <v>82</v>
      </c>
      <c r="M108" s="25" t="s">
        <v>83</v>
      </c>
      <c r="N108" s="25" t="s">
        <v>82</v>
      </c>
      <c r="O108" s="25">
        <v>81</v>
      </c>
      <c r="P108" s="25" t="s">
        <v>82</v>
      </c>
      <c r="Q108" s="25" t="s">
        <v>82</v>
      </c>
      <c r="R108" s="25" t="s">
        <v>72</v>
      </c>
      <c r="S108" s="25" t="s">
        <v>82</v>
      </c>
      <c r="T108" s="25">
        <v>81</v>
      </c>
      <c r="V108" s="25" t="s">
        <v>70</v>
      </c>
      <c r="X108" s="25" t="s">
        <v>80</v>
      </c>
      <c r="Y108" s="25" t="s">
        <v>79</v>
      </c>
    </row>
    <row r="109" spans="5:25" s="24" customFormat="1" hidden="1">
      <c r="E109" s="24">
        <v>801</v>
      </c>
      <c r="F109" s="25" t="s">
        <v>82</v>
      </c>
      <c r="G109" s="25" t="s">
        <v>76</v>
      </c>
      <c r="H109" s="25">
        <v>6</v>
      </c>
      <c r="I109" s="25" t="s">
        <v>80</v>
      </c>
      <c r="J109" s="25" t="s">
        <v>74</v>
      </c>
      <c r="K109" s="25" t="s">
        <v>69</v>
      </c>
      <c r="L109" s="25" t="s">
        <v>82</v>
      </c>
      <c r="M109" s="25" t="s">
        <v>83</v>
      </c>
      <c r="N109" s="25" t="s">
        <v>82</v>
      </c>
      <c r="O109" s="25">
        <v>81</v>
      </c>
      <c r="P109" s="25" t="s">
        <v>82</v>
      </c>
      <c r="Q109" s="25" t="s">
        <v>82</v>
      </c>
      <c r="R109" s="25" t="s">
        <v>72</v>
      </c>
      <c r="S109" s="25" t="s">
        <v>82</v>
      </c>
      <c r="T109" s="25">
        <v>81</v>
      </c>
      <c r="V109" s="25" t="s">
        <v>70</v>
      </c>
      <c r="X109" s="25" t="s">
        <v>80</v>
      </c>
      <c r="Y109" s="25" t="s">
        <v>79</v>
      </c>
    </row>
    <row r="110" spans="5:25" s="24" customFormat="1" hidden="1">
      <c r="E110" s="24">
        <v>802</v>
      </c>
      <c r="F110" s="25" t="s">
        <v>82</v>
      </c>
      <c r="G110" s="25" t="s">
        <v>76</v>
      </c>
      <c r="H110" s="25">
        <v>6</v>
      </c>
      <c r="I110" s="25" t="s">
        <v>80</v>
      </c>
      <c r="J110" s="25" t="s">
        <v>74</v>
      </c>
      <c r="K110" s="25" t="s">
        <v>69</v>
      </c>
      <c r="L110" s="25" t="s">
        <v>82</v>
      </c>
      <c r="M110" s="25" t="s">
        <v>83</v>
      </c>
      <c r="N110" s="25" t="s">
        <v>82</v>
      </c>
      <c r="O110" s="25">
        <v>81</v>
      </c>
      <c r="P110" s="25" t="s">
        <v>82</v>
      </c>
      <c r="Q110" s="25" t="s">
        <v>82</v>
      </c>
      <c r="R110" s="25" t="s">
        <v>72</v>
      </c>
      <c r="S110" s="25" t="s">
        <v>82</v>
      </c>
      <c r="T110" s="25">
        <v>81</v>
      </c>
      <c r="V110" s="25" t="s">
        <v>70</v>
      </c>
      <c r="X110" s="25" t="s">
        <v>80</v>
      </c>
      <c r="Y110" s="25" t="s">
        <v>79</v>
      </c>
    </row>
    <row r="111" spans="5:25" s="24" customFormat="1" hidden="1">
      <c r="E111" s="24">
        <v>803</v>
      </c>
      <c r="F111" s="25" t="s">
        <v>82</v>
      </c>
      <c r="G111" s="25" t="s">
        <v>76</v>
      </c>
      <c r="H111" s="25">
        <v>6</v>
      </c>
      <c r="I111" s="25" t="s">
        <v>80</v>
      </c>
      <c r="J111" s="25" t="s">
        <v>74</v>
      </c>
      <c r="K111" s="25" t="s">
        <v>69</v>
      </c>
      <c r="L111" s="25" t="s">
        <v>82</v>
      </c>
      <c r="M111" s="25" t="s">
        <v>83</v>
      </c>
      <c r="N111" s="25" t="s">
        <v>82</v>
      </c>
      <c r="O111" s="25">
        <v>81</v>
      </c>
      <c r="P111" s="25" t="s">
        <v>82</v>
      </c>
      <c r="Q111" s="25" t="s">
        <v>82</v>
      </c>
      <c r="R111" s="25" t="s">
        <v>72</v>
      </c>
      <c r="S111" s="25" t="s">
        <v>82</v>
      </c>
      <c r="T111" s="25">
        <v>81</v>
      </c>
      <c r="V111" s="25" t="s">
        <v>70</v>
      </c>
      <c r="X111" s="25" t="s">
        <v>80</v>
      </c>
      <c r="Y111" s="25" t="s">
        <v>79</v>
      </c>
    </row>
    <row r="112" spans="5:25" s="24" customFormat="1" hidden="1">
      <c r="E112" s="24">
        <v>804</v>
      </c>
      <c r="F112" s="25" t="s">
        <v>82</v>
      </c>
      <c r="G112" s="25" t="s">
        <v>76</v>
      </c>
      <c r="H112" s="25">
        <v>6</v>
      </c>
      <c r="I112" s="25" t="s">
        <v>80</v>
      </c>
      <c r="J112" s="25" t="s">
        <v>74</v>
      </c>
      <c r="K112" s="25" t="s">
        <v>69</v>
      </c>
      <c r="L112" s="25" t="s">
        <v>82</v>
      </c>
      <c r="M112" s="25" t="s">
        <v>83</v>
      </c>
      <c r="N112" s="25" t="s">
        <v>82</v>
      </c>
      <c r="O112" s="25">
        <v>81</v>
      </c>
      <c r="P112" s="25" t="s">
        <v>82</v>
      </c>
      <c r="Q112" s="25" t="s">
        <v>82</v>
      </c>
      <c r="R112" s="25" t="s">
        <v>72</v>
      </c>
      <c r="S112" s="25" t="s">
        <v>82</v>
      </c>
      <c r="T112" s="25">
        <v>81</v>
      </c>
      <c r="V112" s="25" t="s">
        <v>70</v>
      </c>
      <c r="X112" s="25" t="s">
        <v>80</v>
      </c>
      <c r="Y112" s="25" t="s">
        <v>79</v>
      </c>
    </row>
    <row r="113" spans="5:25" s="24" customFormat="1" hidden="1">
      <c r="E113" s="24">
        <v>805</v>
      </c>
      <c r="F113" s="25" t="s">
        <v>82</v>
      </c>
      <c r="G113" s="25" t="s">
        <v>76</v>
      </c>
      <c r="H113" s="25">
        <v>6</v>
      </c>
      <c r="I113" s="25" t="s">
        <v>80</v>
      </c>
      <c r="J113" s="25" t="s">
        <v>74</v>
      </c>
      <c r="K113" s="25" t="s">
        <v>69</v>
      </c>
      <c r="L113" s="25" t="s">
        <v>82</v>
      </c>
      <c r="M113" s="25" t="s">
        <v>83</v>
      </c>
      <c r="N113" s="25" t="s">
        <v>82</v>
      </c>
      <c r="O113" s="25">
        <v>81</v>
      </c>
      <c r="P113" s="25" t="s">
        <v>82</v>
      </c>
      <c r="Q113" s="25" t="s">
        <v>82</v>
      </c>
      <c r="R113" s="25" t="s">
        <v>72</v>
      </c>
      <c r="S113" s="25" t="s">
        <v>82</v>
      </c>
      <c r="T113" s="25">
        <v>81</v>
      </c>
      <c r="V113" s="25" t="s">
        <v>70</v>
      </c>
      <c r="X113" s="25" t="s">
        <v>80</v>
      </c>
      <c r="Y113" s="25" t="s">
        <v>79</v>
      </c>
    </row>
    <row r="114" spans="5:25" s="24" customFormat="1" hidden="1">
      <c r="E114" s="24">
        <v>806</v>
      </c>
      <c r="F114" s="25" t="s">
        <v>82</v>
      </c>
      <c r="G114" s="25" t="s">
        <v>76</v>
      </c>
      <c r="H114" s="25">
        <v>6</v>
      </c>
      <c r="I114" s="25" t="s">
        <v>80</v>
      </c>
      <c r="J114" s="25" t="s">
        <v>74</v>
      </c>
      <c r="K114" s="25" t="s">
        <v>69</v>
      </c>
      <c r="L114" s="25" t="s">
        <v>82</v>
      </c>
      <c r="M114" s="25" t="s">
        <v>83</v>
      </c>
      <c r="N114" s="25" t="s">
        <v>82</v>
      </c>
      <c r="O114" s="25">
        <v>81</v>
      </c>
      <c r="P114" s="25" t="s">
        <v>82</v>
      </c>
      <c r="Q114" s="25" t="s">
        <v>82</v>
      </c>
      <c r="R114" s="25" t="s">
        <v>72</v>
      </c>
      <c r="S114" s="25" t="s">
        <v>82</v>
      </c>
      <c r="T114" s="25">
        <v>81</v>
      </c>
      <c r="V114" s="25" t="s">
        <v>70</v>
      </c>
      <c r="X114" s="25" t="s">
        <v>80</v>
      </c>
      <c r="Y114" s="25" t="s">
        <v>79</v>
      </c>
    </row>
    <row r="115" spans="5:25" s="24" customFormat="1" hidden="1">
      <c r="E115" s="24">
        <v>807</v>
      </c>
      <c r="F115" s="25" t="s">
        <v>82</v>
      </c>
      <c r="G115" s="25" t="s">
        <v>76</v>
      </c>
      <c r="H115" s="25">
        <v>6</v>
      </c>
      <c r="I115" s="25" t="s">
        <v>80</v>
      </c>
      <c r="J115" s="25" t="s">
        <v>74</v>
      </c>
      <c r="K115" s="25" t="s">
        <v>69</v>
      </c>
      <c r="L115" s="25" t="s">
        <v>82</v>
      </c>
      <c r="M115" s="25" t="s">
        <v>83</v>
      </c>
      <c r="N115" s="25" t="s">
        <v>82</v>
      </c>
      <c r="O115" s="25">
        <v>81</v>
      </c>
      <c r="P115" s="25" t="s">
        <v>82</v>
      </c>
      <c r="Q115" s="25" t="s">
        <v>82</v>
      </c>
      <c r="R115" s="25" t="s">
        <v>72</v>
      </c>
      <c r="S115" s="25" t="s">
        <v>82</v>
      </c>
      <c r="T115" s="25">
        <v>81</v>
      </c>
      <c r="V115" s="25" t="s">
        <v>70</v>
      </c>
      <c r="X115" s="25" t="s">
        <v>80</v>
      </c>
      <c r="Y115" s="25" t="s">
        <v>79</v>
      </c>
    </row>
    <row r="116" spans="5:25" s="24" customFormat="1" hidden="1">
      <c r="E116" s="24">
        <v>908</v>
      </c>
      <c r="F116" s="25" t="s">
        <v>82</v>
      </c>
      <c r="G116" s="25" t="s">
        <v>76</v>
      </c>
      <c r="H116" s="25">
        <v>6</v>
      </c>
      <c r="I116" s="25" t="s">
        <v>80</v>
      </c>
      <c r="J116" s="25" t="s">
        <v>74</v>
      </c>
      <c r="K116" s="25" t="s">
        <v>69</v>
      </c>
      <c r="L116" s="25" t="s">
        <v>84</v>
      </c>
      <c r="M116" s="25" t="s">
        <v>83</v>
      </c>
      <c r="N116" s="25" t="s">
        <v>84</v>
      </c>
      <c r="O116" s="25">
        <v>91</v>
      </c>
      <c r="P116" s="25" t="s">
        <v>84</v>
      </c>
      <c r="Q116" s="25" t="s">
        <v>84</v>
      </c>
      <c r="R116" s="25" t="s">
        <v>72</v>
      </c>
      <c r="S116" s="25" t="s">
        <v>84</v>
      </c>
      <c r="T116" s="25">
        <v>91</v>
      </c>
      <c r="V116" s="25" t="s">
        <v>70</v>
      </c>
      <c r="X116" s="25" t="s">
        <v>80</v>
      </c>
      <c r="Y116" s="25" t="s">
        <v>79</v>
      </c>
    </row>
    <row r="117" spans="5:25" s="24" customFormat="1" hidden="1">
      <c r="E117" s="24">
        <v>909</v>
      </c>
      <c r="F117" s="25" t="s">
        <v>82</v>
      </c>
      <c r="G117" s="25" t="s">
        <v>76</v>
      </c>
      <c r="H117" s="25">
        <v>6</v>
      </c>
      <c r="I117" s="25" t="s">
        <v>80</v>
      </c>
      <c r="J117" s="25" t="s">
        <v>74</v>
      </c>
      <c r="K117" s="25" t="s">
        <v>69</v>
      </c>
      <c r="L117" s="25" t="s">
        <v>84</v>
      </c>
      <c r="M117" s="25" t="s">
        <v>83</v>
      </c>
      <c r="N117" s="25" t="s">
        <v>84</v>
      </c>
      <c r="O117" s="25">
        <v>91</v>
      </c>
      <c r="P117" s="25" t="s">
        <v>84</v>
      </c>
      <c r="Q117" s="25" t="s">
        <v>84</v>
      </c>
      <c r="R117" s="25" t="s">
        <v>72</v>
      </c>
      <c r="S117" s="25" t="s">
        <v>84</v>
      </c>
      <c r="T117" s="25">
        <v>91</v>
      </c>
      <c r="V117" s="25" t="s">
        <v>70</v>
      </c>
      <c r="X117" s="25" t="s">
        <v>80</v>
      </c>
      <c r="Y117" s="25" t="s">
        <v>79</v>
      </c>
    </row>
    <row r="118" spans="5:25" s="24" customFormat="1" hidden="1">
      <c r="E118" s="24">
        <v>910</v>
      </c>
      <c r="F118" s="25" t="s">
        <v>82</v>
      </c>
      <c r="G118" s="25" t="s">
        <v>76</v>
      </c>
      <c r="H118" s="25">
        <v>6</v>
      </c>
      <c r="I118" s="25" t="s">
        <v>80</v>
      </c>
      <c r="J118" s="25" t="s">
        <v>74</v>
      </c>
      <c r="K118" s="25" t="s">
        <v>69</v>
      </c>
      <c r="L118" s="25" t="s">
        <v>84</v>
      </c>
      <c r="M118" s="25" t="s">
        <v>83</v>
      </c>
      <c r="N118" s="25" t="s">
        <v>84</v>
      </c>
      <c r="O118" s="25">
        <v>91</v>
      </c>
      <c r="P118" s="25" t="s">
        <v>84</v>
      </c>
      <c r="Q118" s="25" t="s">
        <v>84</v>
      </c>
      <c r="R118" s="25" t="s">
        <v>72</v>
      </c>
      <c r="S118" s="25" t="s">
        <v>84</v>
      </c>
      <c r="T118" s="25">
        <v>91</v>
      </c>
      <c r="V118" s="25" t="s">
        <v>70</v>
      </c>
      <c r="X118" s="25" t="s">
        <v>80</v>
      </c>
      <c r="Y118" s="25" t="s">
        <v>79</v>
      </c>
    </row>
    <row r="119" spans="5:25" s="24" customFormat="1" hidden="1">
      <c r="E119" s="24">
        <v>911</v>
      </c>
      <c r="F119" s="25" t="s">
        <v>84</v>
      </c>
      <c r="G119" s="25" t="s">
        <v>76</v>
      </c>
      <c r="H119" s="25">
        <v>6</v>
      </c>
      <c r="I119" s="25" t="s">
        <v>80</v>
      </c>
      <c r="J119" s="25" t="s">
        <v>74</v>
      </c>
      <c r="K119" s="25" t="s">
        <v>69</v>
      </c>
      <c r="L119" s="25" t="s">
        <v>84</v>
      </c>
      <c r="M119" s="25" t="s">
        <v>83</v>
      </c>
      <c r="N119" s="25" t="s">
        <v>84</v>
      </c>
      <c r="O119" s="25">
        <v>91</v>
      </c>
      <c r="P119" s="25" t="s">
        <v>84</v>
      </c>
      <c r="Q119" s="25" t="s">
        <v>84</v>
      </c>
      <c r="R119" s="25" t="s">
        <v>72</v>
      </c>
      <c r="S119" s="25" t="s">
        <v>84</v>
      </c>
      <c r="T119" s="25">
        <v>91</v>
      </c>
      <c r="V119" s="25" t="s">
        <v>70</v>
      </c>
      <c r="X119" s="25" t="s">
        <v>80</v>
      </c>
      <c r="Y119" s="25" t="s">
        <v>79</v>
      </c>
    </row>
    <row r="120" spans="5:25" s="24" customFormat="1" hidden="1">
      <c r="E120" s="24">
        <v>912</v>
      </c>
      <c r="F120" s="25" t="s">
        <v>84</v>
      </c>
      <c r="G120" s="25" t="s">
        <v>76</v>
      </c>
      <c r="H120" s="25">
        <v>6</v>
      </c>
      <c r="I120" s="25" t="s">
        <v>80</v>
      </c>
      <c r="J120" s="25" t="s">
        <v>74</v>
      </c>
      <c r="K120" s="25" t="s">
        <v>69</v>
      </c>
      <c r="L120" s="25" t="s">
        <v>84</v>
      </c>
      <c r="M120" s="25" t="s">
        <v>83</v>
      </c>
      <c r="N120" s="25" t="s">
        <v>84</v>
      </c>
      <c r="O120" s="25">
        <v>91</v>
      </c>
      <c r="P120" s="25" t="s">
        <v>84</v>
      </c>
      <c r="Q120" s="25" t="s">
        <v>84</v>
      </c>
      <c r="R120" s="25" t="s">
        <v>72</v>
      </c>
      <c r="S120" s="25" t="s">
        <v>84</v>
      </c>
      <c r="T120" s="25">
        <v>91</v>
      </c>
      <c r="V120" s="25" t="s">
        <v>70</v>
      </c>
      <c r="X120" s="25" t="s">
        <v>80</v>
      </c>
      <c r="Y120" s="25" t="s">
        <v>79</v>
      </c>
    </row>
    <row r="121" spans="5:25" s="24" customFormat="1" hidden="1">
      <c r="E121" s="24">
        <v>901</v>
      </c>
      <c r="F121" s="25" t="s">
        <v>84</v>
      </c>
      <c r="G121" s="25" t="s">
        <v>76</v>
      </c>
      <c r="H121" s="25">
        <v>6</v>
      </c>
      <c r="I121" s="25" t="s">
        <v>80</v>
      </c>
      <c r="J121" s="25" t="s">
        <v>74</v>
      </c>
      <c r="K121" s="25" t="s">
        <v>69</v>
      </c>
      <c r="L121" s="25" t="s">
        <v>84</v>
      </c>
      <c r="M121" s="25" t="s">
        <v>83</v>
      </c>
      <c r="N121" s="25" t="s">
        <v>84</v>
      </c>
      <c r="O121" s="25">
        <v>91</v>
      </c>
      <c r="P121" s="25" t="s">
        <v>84</v>
      </c>
      <c r="Q121" s="25" t="s">
        <v>84</v>
      </c>
      <c r="R121" s="25" t="s">
        <v>72</v>
      </c>
      <c r="S121" s="25" t="s">
        <v>84</v>
      </c>
      <c r="T121" s="25">
        <v>91</v>
      </c>
      <c r="V121" s="25" t="s">
        <v>70</v>
      </c>
      <c r="X121" s="25" t="s">
        <v>80</v>
      </c>
      <c r="Y121" s="25" t="s">
        <v>79</v>
      </c>
    </row>
    <row r="122" spans="5:25" s="24" customFormat="1" hidden="1">
      <c r="E122" s="24">
        <v>902</v>
      </c>
      <c r="F122" s="25" t="s">
        <v>84</v>
      </c>
      <c r="G122" s="25" t="s">
        <v>76</v>
      </c>
      <c r="H122" s="25">
        <v>6</v>
      </c>
      <c r="I122" s="25" t="s">
        <v>80</v>
      </c>
      <c r="J122" s="25" t="s">
        <v>74</v>
      </c>
      <c r="K122" s="25" t="s">
        <v>69</v>
      </c>
      <c r="L122" s="25" t="s">
        <v>84</v>
      </c>
      <c r="M122" s="25" t="s">
        <v>83</v>
      </c>
      <c r="N122" s="25" t="s">
        <v>84</v>
      </c>
      <c r="O122" s="25">
        <v>91</v>
      </c>
      <c r="P122" s="25" t="s">
        <v>84</v>
      </c>
      <c r="Q122" s="25" t="s">
        <v>84</v>
      </c>
      <c r="R122" s="25" t="s">
        <v>72</v>
      </c>
      <c r="S122" s="25" t="s">
        <v>84</v>
      </c>
      <c r="T122" s="25">
        <v>91</v>
      </c>
      <c r="V122" s="25" t="s">
        <v>70</v>
      </c>
      <c r="X122" s="25" t="s">
        <v>80</v>
      </c>
      <c r="Y122" s="25" t="s">
        <v>79</v>
      </c>
    </row>
    <row r="123" spans="5:25" s="24" customFormat="1" hidden="1">
      <c r="E123" s="24">
        <v>903</v>
      </c>
      <c r="F123" s="25" t="s">
        <v>84</v>
      </c>
      <c r="G123" s="25" t="s">
        <v>76</v>
      </c>
      <c r="H123" s="25">
        <v>6</v>
      </c>
      <c r="I123" s="25" t="s">
        <v>80</v>
      </c>
      <c r="J123" s="25" t="s">
        <v>74</v>
      </c>
      <c r="K123" s="25" t="s">
        <v>69</v>
      </c>
      <c r="L123" s="25" t="s">
        <v>84</v>
      </c>
      <c r="M123" s="25" t="s">
        <v>83</v>
      </c>
      <c r="N123" s="25" t="s">
        <v>84</v>
      </c>
      <c r="O123" s="25">
        <v>91</v>
      </c>
      <c r="P123" s="25" t="s">
        <v>84</v>
      </c>
      <c r="Q123" s="25" t="s">
        <v>84</v>
      </c>
      <c r="R123" s="25" t="s">
        <v>72</v>
      </c>
      <c r="S123" s="25" t="s">
        <v>84</v>
      </c>
      <c r="T123" s="25">
        <v>91</v>
      </c>
      <c r="V123" s="25" t="s">
        <v>70</v>
      </c>
      <c r="X123" s="25" t="s">
        <v>80</v>
      </c>
      <c r="Y123" s="25" t="s">
        <v>79</v>
      </c>
    </row>
    <row r="124" spans="5:25" s="24" customFormat="1" hidden="1">
      <c r="E124" s="24">
        <v>904</v>
      </c>
      <c r="F124" s="25" t="s">
        <v>84</v>
      </c>
      <c r="G124" s="25" t="s">
        <v>76</v>
      </c>
      <c r="H124" s="25">
        <v>6</v>
      </c>
      <c r="I124" s="25" t="s">
        <v>80</v>
      </c>
      <c r="J124" s="25" t="s">
        <v>74</v>
      </c>
      <c r="K124" s="25" t="s">
        <v>69</v>
      </c>
      <c r="L124" s="25" t="s">
        <v>84</v>
      </c>
      <c r="M124" s="25" t="s">
        <v>83</v>
      </c>
      <c r="N124" s="25" t="s">
        <v>84</v>
      </c>
      <c r="O124" s="25">
        <v>91</v>
      </c>
      <c r="P124" s="25" t="s">
        <v>84</v>
      </c>
      <c r="Q124" s="25" t="s">
        <v>84</v>
      </c>
      <c r="R124" s="25" t="s">
        <v>72</v>
      </c>
      <c r="S124" s="25" t="s">
        <v>84</v>
      </c>
      <c r="T124" s="25">
        <v>91</v>
      </c>
      <c r="V124" s="25" t="s">
        <v>70</v>
      </c>
      <c r="X124" s="25" t="s">
        <v>80</v>
      </c>
      <c r="Y124" s="25" t="s">
        <v>79</v>
      </c>
    </row>
    <row r="125" spans="5:25" s="24" customFormat="1" hidden="1">
      <c r="E125" s="24">
        <v>905</v>
      </c>
      <c r="F125" s="25" t="s">
        <v>84</v>
      </c>
      <c r="G125" s="25" t="s">
        <v>76</v>
      </c>
      <c r="H125" s="25">
        <v>6</v>
      </c>
      <c r="I125" s="25" t="s">
        <v>80</v>
      </c>
      <c r="J125" s="25" t="s">
        <v>74</v>
      </c>
      <c r="K125" s="25" t="s">
        <v>69</v>
      </c>
      <c r="L125" s="25" t="s">
        <v>84</v>
      </c>
      <c r="M125" s="25" t="s">
        <v>83</v>
      </c>
      <c r="N125" s="25" t="s">
        <v>84</v>
      </c>
      <c r="O125" s="25">
        <v>91</v>
      </c>
      <c r="P125" s="25" t="s">
        <v>84</v>
      </c>
      <c r="Q125" s="25" t="s">
        <v>84</v>
      </c>
      <c r="R125" s="25" t="s">
        <v>72</v>
      </c>
      <c r="S125" s="25" t="s">
        <v>84</v>
      </c>
      <c r="T125" s="25">
        <v>91</v>
      </c>
      <c r="V125" s="25" t="s">
        <v>70</v>
      </c>
      <c r="X125" s="25" t="s">
        <v>80</v>
      </c>
      <c r="Y125" s="25" t="s">
        <v>79</v>
      </c>
    </row>
    <row r="126" spans="5:25" s="24" customFormat="1" hidden="1">
      <c r="E126" s="24">
        <v>906</v>
      </c>
      <c r="F126" s="25" t="s">
        <v>84</v>
      </c>
      <c r="G126" s="25" t="s">
        <v>76</v>
      </c>
      <c r="H126" s="25">
        <v>6</v>
      </c>
      <c r="I126" s="25" t="s">
        <v>80</v>
      </c>
      <c r="J126" s="25" t="s">
        <v>74</v>
      </c>
      <c r="K126" s="25" t="s">
        <v>69</v>
      </c>
      <c r="L126" s="25" t="s">
        <v>84</v>
      </c>
      <c r="M126" s="25" t="s">
        <v>83</v>
      </c>
      <c r="N126" s="25" t="s">
        <v>84</v>
      </c>
      <c r="O126" s="25">
        <v>91</v>
      </c>
      <c r="P126" s="25" t="s">
        <v>84</v>
      </c>
      <c r="Q126" s="25" t="s">
        <v>84</v>
      </c>
      <c r="R126" s="25" t="s">
        <v>72</v>
      </c>
      <c r="S126" s="25" t="s">
        <v>84</v>
      </c>
      <c r="T126" s="25">
        <v>91</v>
      </c>
      <c r="V126" s="25" t="s">
        <v>70</v>
      </c>
      <c r="X126" s="25" t="s">
        <v>80</v>
      </c>
      <c r="Y126" s="25" t="s">
        <v>79</v>
      </c>
    </row>
    <row r="127" spans="5:25" s="24" customFormat="1" hidden="1">
      <c r="E127" s="24">
        <v>907</v>
      </c>
      <c r="F127" s="25" t="s">
        <v>84</v>
      </c>
      <c r="G127" s="25" t="s">
        <v>76</v>
      </c>
      <c r="H127" s="25">
        <v>6</v>
      </c>
      <c r="I127" s="25" t="s">
        <v>80</v>
      </c>
      <c r="J127" s="25" t="s">
        <v>74</v>
      </c>
      <c r="K127" s="25" t="s">
        <v>69</v>
      </c>
      <c r="L127" s="25" t="s">
        <v>84</v>
      </c>
      <c r="M127" s="25" t="s">
        <v>83</v>
      </c>
      <c r="N127" s="25" t="s">
        <v>84</v>
      </c>
      <c r="O127" s="25">
        <v>91</v>
      </c>
      <c r="P127" s="25" t="s">
        <v>84</v>
      </c>
      <c r="Q127" s="25" t="s">
        <v>84</v>
      </c>
      <c r="R127" s="25" t="s">
        <v>72</v>
      </c>
      <c r="S127" s="25" t="s">
        <v>84</v>
      </c>
      <c r="T127" s="25">
        <v>91</v>
      </c>
      <c r="V127" s="25" t="s">
        <v>70</v>
      </c>
      <c r="X127" s="25" t="s">
        <v>80</v>
      </c>
      <c r="Y127" s="25" t="s">
        <v>79</v>
      </c>
    </row>
  </sheetData>
  <sheetProtection algorithmName="SHA-512" hashValue="l3kexonnfUMk0gEuQv50Rvxz46Bl50mBAU8UFrgBe88k0XIyrXpHlz5dJaBvhtEeTP7aALgp54rfhdWm4zDC4w==" saltValue="wkkcZHGyQ3xQGm8hsljcpg==" spinCount="100000" sheet="1" formatRows="0" selectLockedCells="1"/>
  <mergeCells count="25">
    <mergeCell ref="B3:G4"/>
    <mergeCell ref="B6:E6"/>
    <mergeCell ref="W4:Y4"/>
    <mergeCell ref="W5:Y5"/>
    <mergeCell ref="S4:U5"/>
    <mergeCell ref="S2:U3"/>
    <mergeCell ref="M4:O5"/>
    <mergeCell ref="B5:G5"/>
    <mergeCell ref="G6:J6"/>
    <mergeCell ref="H3:J3"/>
    <mergeCell ref="B2:G2"/>
    <mergeCell ref="P2:R3"/>
    <mergeCell ref="K6:AE6"/>
    <mergeCell ref="Z5:AA5"/>
    <mergeCell ref="AB5:AC5"/>
    <mergeCell ref="AD5:AE5"/>
    <mergeCell ref="W2:AE3"/>
    <mergeCell ref="Z4:AE4"/>
    <mergeCell ref="H4:J4"/>
    <mergeCell ref="V2:V5"/>
    <mergeCell ref="M2:O3"/>
    <mergeCell ref="K3:L5"/>
    <mergeCell ref="P4:R5"/>
    <mergeCell ref="K2:L2"/>
    <mergeCell ref="H2:J2"/>
  </mergeCells>
  <phoneticPr fontId="1" type="noConversion"/>
  <conditionalFormatting sqref="Z5:AA5">
    <cfRule type="expression" dxfId="0" priority="1" stopIfTrue="1">
      <formula>AD5&gt;W5</formula>
    </cfRule>
  </conditionalFormatting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47FAA-32FF-4DA4-BFBA-882AF1570FD9}">
  <sheetPr>
    <tabColor theme="4" tint="0.59999389629810485"/>
    <pageSetUpPr fitToPage="1"/>
  </sheetPr>
  <dimension ref="B1:AF119"/>
  <sheetViews>
    <sheetView zoomScaleNormal="100" workbookViewId="0">
      <selection activeCell="M5" sqref="M5:AC5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3" width="0" hidden="1" customWidth="1"/>
  </cols>
  <sheetData>
    <row r="1" spans="2:31" ht="1" customHeight="1" thickBot="1"/>
    <row r="2" spans="2:31">
      <c r="B2" s="191" t="s">
        <v>85</v>
      </c>
      <c r="C2" s="192"/>
      <c r="D2" s="192"/>
      <c r="E2" s="192"/>
      <c r="F2" s="192"/>
      <c r="G2" s="252"/>
      <c r="H2" s="251" t="s">
        <v>86</v>
      </c>
      <c r="I2" s="192"/>
      <c r="J2" s="252"/>
      <c r="K2" s="251" t="s">
        <v>200</v>
      </c>
      <c r="L2" s="252"/>
      <c r="M2" s="839" t="s">
        <v>497</v>
      </c>
      <c r="N2" s="840"/>
      <c r="O2" s="841"/>
      <c r="P2" s="251" t="s">
        <v>496</v>
      </c>
      <c r="Q2" s="192"/>
      <c r="R2" s="252"/>
      <c r="S2" s="251" t="s">
        <v>495</v>
      </c>
      <c r="T2" s="252"/>
      <c r="U2" s="251" t="s">
        <v>494</v>
      </c>
      <c r="V2" s="192"/>
      <c r="W2" s="252"/>
      <c r="X2" s="827" t="s">
        <v>493</v>
      </c>
      <c r="Y2" s="828"/>
      <c r="Z2" s="829"/>
      <c r="AA2" s="251" t="s">
        <v>492</v>
      </c>
      <c r="AB2" s="192"/>
      <c r="AC2" s="252"/>
      <c r="AD2" s="818"/>
      <c r="AE2" s="819"/>
    </row>
    <row r="3" spans="2:31" ht="17" customHeight="1">
      <c r="B3" s="842" t="s">
        <v>491</v>
      </c>
      <c r="C3" s="843"/>
      <c r="D3" s="843"/>
      <c r="E3" s="843"/>
      <c r="F3" s="843"/>
      <c r="G3" s="844"/>
      <c r="H3" s="278"/>
      <c r="I3" s="279"/>
      <c r="J3" s="280"/>
      <c r="K3" s="387" t="s">
        <v>490</v>
      </c>
      <c r="L3" s="389"/>
      <c r="M3" s="824"/>
      <c r="N3" s="825"/>
      <c r="O3" s="826"/>
      <c r="P3" s="824"/>
      <c r="Q3" s="825"/>
      <c r="R3" s="826"/>
      <c r="S3" s="824"/>
      <c r="T3" s="826"/>
      <c r="U3" s="824"/>
      <c r="V3" s="825"/>
      <c r="W3" s="826"/>
      <c r="X3" s="824"/>
      <c r="Y3" s="825"/>
      <c r="Z3" s="826"/>
      <c r="AA3" s="824"/>
      <c r="AB3" s="825"/>
      <c r="AC3" s="826"/>
      <c r="AD3" s="820"/>
      <c r="AE3" s="821"/>
    </row>
    <row r="4" spans="2:31">
      <c r="B4" s="835" t="s">
        <v>17</v>
      </c>
      <c r="C4" s="388"/>
      <c r="D4" s="388"/>
      <c r="E4" s="389"/>
      <c r="F4" s="381"/>
      <c r="G4" s="382"/>
      <c r="H4" s="290" t="s">
        <v>94</v>
      </c>
      <c r="I4" s="291"/>
      <c r="J4" s="292"/>
      <c r="K4" s="387" t="s">
        <v>131</v>
      </c>
      <c r="L4" s="389"/>
      <c r="M4" s="387">
        <v>37</v>
      </c>
      <c r="N4" s="388"/>
      <c r="O4" s="389"/>
      <c r="P4" s="387">
        <v>14</v>
      </c>
      <c r="Q4" s="388"/>
      <c r="R4" s="389"/>
      <c r="S4" s="387">
        <v>16</v>
      </c>
      <c r="T4" s="389"/>
      <c r="U4" s="387">
        <v>24</v>
      </c>
      <c r="V4" s="388"/>
      <c r="W4" s="389"/>
      <c r="X4" s="387">
        <v>46</v>
      </c>
      <c r="Y4" s="388"/>
      <c r="Z4" s="389"/>
      <c r="AA4" s="387">
        <v>10</v>
      </c>
      <c r="AB4" s="388"/>
      <c r="AC4" s="389"/>
      <c r="AD4" s="820"/>
      <c r="AE4" s="821"/>
    </row>
    <row r="5" spans="2:31">
      <c r="B5" s="835" t="s">
        <v>18</v>
      </c>
      <c r="C5" s="388"/>
      <c r="D5" s="388"/>
      <c r="E5" s="389"/>
      <c r="F5" s="532" t="str">
        <f>IF(E9=1,VLOOKUP(C9,E12:V119,18,FALSE),"")</f>
        <v/>
      </c>
      <c r="G5" s="533"/>
      <c r="H5" s="58"/>
      <c r="I5" s="59"/>
      <c r="J5" s="59"/>
      <c r="K5" s="833" t="s">
        <v>89</v>
      </c>
      <c r="L5" s="834"/>
      <c r="M5" s="639"/>
      <c r="N5" s="183"/>
      <c r="O5" s="640"/>
      <c r="P5" s="639"/>
      <c r="Q5" s="183"/>
      <c r="R5" s="640"/>
      <c r="S5" s="639"/>
      <c r="T5" s="640"/>
      <c r="U5" s="639"/>
      <c r="V5" s="183"/>
      <c r="W5" s="640"/>
      <c r="X5" s="639"/>
      <c r="Y5" s="183"/>
      <c r="Z5" s="640"/>
      <c r="AA5" s="639"/>
      <c r="AB5" s="183"/>
      <c r="AC5" s="640"/>
      <c r="AD5" s="822"/>
      <c r="AE5" s="823"/>
    </row>
    <row r="6" spans="2:31" ht="30" customHeight="1">
      <c r="B6" s="812" t="s">
        <v>464</v>
      </c>
      <c r="C6" s="813"/>
      <c r="D6" s="813"/>
      <c r="E6" s="813"/>
      <c r="F6" s="813"/>
      <c r="G6" s="814"/>
      <c r="H6" s="387" t="s">
        <v>489</v>
      </c>
      <c r="I6" s="388"/>
      <c r="J6" s="389"/>
      <c r="K6" s="836" t="s">
        <v>488</v>
      </c>
      <c r="L6" s="837"/>
      <c r="M6" s="837"/>
      <c r="N6" s="837"/>
      <c r="O6" s="837"/>
      <c r="P6" s="837"/>
      <c r="Q6" s="837"/>
      <c r="R6" s="837"/>
      <c r="S6" s="837"/>
      <c r="T6" s="837"/>
      <c r="U6" s="837"/>
      <c r="V6" s="837"/>
      <c r="W6" s="837"/>
      <c r="X6" s="837"/>
      <c r="Y6" s="837"/>
      <c r="Z6" s="837"/>
      <c r="AA6" s="837"/>
      <c r="AB6" s="837"/>
      <c r="AC6" s="837"/>
      <c r="AD6" s="837"/>
      <c r="AE6" s="838"/>
    </row>
    <row r="7" spans="2:31" ht="17.5" thickBot="1">
      <c r="B7" s="830" t="s">
        <v>24</v>
      </c>
      <c r="C7" s="831"/>
      <c r="D7" s="831"/>
      <c r="E7" s="831"/>
      <c r="F7" s="831"/>
      <c r="G7" s="832"/>
      <c r="H7" s="461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  <c r="Z7" s="462"/>
      <c r="AA7" s="462"/>
      <c r="AB7" s="462"/>
      <c r="AC7" s="462"/>
      <c r="AD7" s="462"/>
      <c r="AE7" s="463"/>
    </row>
    <row r="8" spans="2:31" s="24" customFormat="1" ht="17" hidden="1" customHeight="1">
      <c r="B8" s="47" t="s">
        <v>487</v>
      </c>
      <c r="I8" s="30"/>
      <c r="J8" s="30"/>
      <c r="K8" s="30"/>
      <c r="L8" s="30"/>
      <c r="M8" s="30"/>
      <c r="N8" s="30"/>
      <c r="O8" s="30"/>
      <c r="P8" s="30"/>
      <c r="Q8" s="30"/>
      <c r="T8" s="30"/>
      <c r="U8" s="30"/>
      <c r="V8" s="30"/>
    </row>
    <row r="9" spans="2:31" s="24" customFormat="1" hidden="1">
      <c r="B9" s="25" t="s">
        <v>139</v>
      </c>
      <c r="C9" s="24">
        <f>F4*100+I5</f>
        <v>0</v>
      </c>
      <c r="D9" s="25" t="s">
        <v>140</v>
      </c>
      <c r="E9" s="24">
        <f>IF(AND(AND(C9&gt;100,C9&lt;913),F4*I5&gt;0,F4&lt;10,I5&lt;13),1,0)</f>
        <v>0</v>
      </c>
      <c r="I9" s="30"/>
      <c r="J9" s="30"/>
      <c r="K9" s="30"/>
      <c r="L9" s="30"/>
      <c r="M9" s="30"/>
      <c r="N9" s="30"/>
      <c r="O9" s="30"/>
      <c r="P9" s="30"/>
      <c r="Q9" s="30"/>
      <c r="T9" s="30"/>
      <c r="U9" s="30"/>
      <c r="V9" s="30"/>
    </row>
    <row r="10" spans="2:31" s="24" customFormat="1" hidden="1">
      <c r="I10" s="30"/>
      <c r="J10" s="30"/>
      <c r="K10" s="30"/>
      <c r="L10" s="30"/>
      <c r="M10" s="30"/>
      <c r="N10" s="30"/>
      <c r="O10" s="30"/>
      <c r="P10" s="30"/>
      <c r="Q10" s="30"/>
      <c r="T10" s="30"/>
      <c r="U10" s="30"/>
      <c r="V10" s="30"/>
    </row>
    <row r="11" spans="2:31" s="24" customFormat="1" hidden="1">
      <c r="B11" s="24" t="s">
        <v>28</v>
      </c>
      <c r="F11" s="25" t="s">
        <v>26</v>
      </c>
      <c r="G11" s="25" t="s">
        <v>29</v>
      </c>
      <c r="H11" s="25" t="s">
        <v>30</v>
      </c>
      <c r="I11" s="25" t="s">
        <v>31</v>
      </c>
      <c r="J11" s="25" t="s">
        <v>32</v>
      </c>
      <c r="K11" s="25" t="s">
        <v>33</v>
      </c>
      <c r="L11" s="25" t="s">
        <v>34</v>
      </c>
      <c r="M11" s="25" t="s">
        <v>35</v>
      </c>
      <c r="N11" s="25" t="s">
        <v>36</v>
      </c>
      <c r="O11" s="25" t="s">
        <v>37</v>
      </c>
      <c r="P11" s="25" t="s">
        <v>38</v>
      </c>
      <c r="Q11" s="25" t="s">
        <v>39</v>
      </c>
      <c r="R11" s="25" t="s">
        <v>40</v>
      </c>
      <c r="S11" s="25" t="s">
        <v>41</v>
      </c>
      <c r="T11" s="25" t="s">
        <v>42</v>
      </c>
      <c r="V11" s="25" t="s">
        <v>43</v>
      </c>
      <c r="X11" s="25" t="s">
        <v>44</v>
      </c>
    </row>
    <row r="12" spans="2:31" s="24" customFormat="1" hidden="1">
      <c r="B12" s="34">
        <v>1</v>
      </c>
      <c r="C12" s="35" t="s">
        <v>45</v>
      </c>
      <c r="E12" s="24">
        <v>108</v>
      </c>
      <c r="F12" s="36" t="s">
        <v>46</v>
      </c>
      <c r="G12" s="36" t="s">
        <v>46</v>
      </c>
      <c r="H12" s="36">
        <v>0</v>
      </c>
      <c r="I12" s="36" t="s">
        <v>46</v>
      </c>
      <c r="J12" s="36" t="s">
        <v>46</v>
      </c>
      <c r="K12" s="36" t="s">
        <v>46</v>
      </c>
      <c r="L12" s="36" t="s">
        <v>46</v>
      </c>
      <c r="M12" s="25" t="s">
        <v>47</v>
      </c>
      <c r="N12" s="25" t="s">
        <v>48</v>
      </c>
      <c r="O12" s="36" t="s">
        <v>46</v>
      </c>
      <c r="P12" s="36" t="s">
        <v>46</v>
      </c>
      <c r="Q12" s="36" t="s">
        <v>46</v>
      </c>
      <c r="R12" s="25" t="s">
        <v>49</v>
      </c>
      <c r="S12" s="25" t="s">
        <v>50</v>
      </c>
      <c r="T12" s="36" t="s">
        <v>46</v>
      </c>
      <c r="V12" s="36" t="s">
        <v>46</v>
      </c>
      <c r="X12" s="37" t="s">
        <v>51</v>
      </c>
      <c r="Y12" s="37" t="s">
        <v>51</v>
      </c>
    </row>
    <row r="13" spans="2:31" s="24" customFormat="1" hidden="1">
      <c r="B13" s="34">
        <v>2</v>
      </c>
      <c r="C13" s="35" t="s">
        <v>52</v>
      </c>
      <c r="E13" s="24">
        <v>109</v>
      </c>
      <c r="F13" s="36" t="s">
        <v>46</v>
      </c>
      <c r="G13" s="36" t="s">
        <v>46</v>
      </c>
      <c r="H13" s="36">
        <v>0</v>
      </c>
      <c r="I13" s="36" t="s">
        <v>46</v>
      </c>
      <c r="J13" s="36" t="s">
        <v>46</v>
      </c>
      <c r="K13" s="36" t="s">
        <v>46</v>
      </c>
      <c r="L13" s="36" t="s">
        <v>46</v>
      </c>
      <c r="M13" s="25" t="s">
        <v>47</v>
      </c>
      <c r="N13" s="25" t="s">
        <v>48</v>
      </c>
      <c r="O13" s="36" t="s">
        <v>46</v>
      </c>
      <c r="P13" s="36" t="s">
        <v>46</v>
      </c>
      <c r="Q13" s="36" t="s">
        <v>46</v>
      </c>
      <c r="R13" s="25" t="s">
        <v>49</v>
      </c>
      <c r="S13" s="25" t="s">
        <v>50</v>
      </c>
      <c r="T13" s="36" t="s">
        <v>46</v>
      </c>
      <c r="V13" s="36" t="s">
        <v>46</v>
      </c>
      <c r="X13" s="37" t="s">
        <v>51</v>
      </c>
      <c r="Y13" s="37" t="s">
        <v>51</v>
      </c>
    </row>
    <row r="14" spans="2:31" s="24" customFormat="1" hidden="1">
      <c r="B14" s="34">
        <v>3</v>
      </c>
      <c r="C14" s="35" t="s">
        <v>53</v>
      </c>
      <c r="E14" s="24">
        <v>110</v>
      </c>
      <c r="F14" s="36" t="s">
        <v>46</v>
      </c>
      <c r="G14" s="36" t="s">
        <v>46</v>
      </c>
      <c r="H14" s="36">
        <v>0</v>
      </c>
      <c r="I14" s="36" t="s">
        <v>46</v>
      </c>
      <c r="J14" s="36" t="s">
        <v>46</v>
      </c>
      <c r="K14" s="36" t="s">
        <v>46</v>
      </c>
      <c r="L14" s="36" t="s">
        <v>46</v>
      </c>
      <c r="M14" s="25" t="s">
        <v>47</v>
      </c>
      <c r="N14" s="25" t="s">
        <v>48</v>
      </c>
      <c r="O14" s="36" t="s">
        <v>46</v>
      </c>
      <c r="P14" s="36" t="s">
        <v>46</v>
      </c>
      <c r="Q14" s="36" t="s">
        <v>46</v>
      </c>
      <c r="R14" s="25" t="s">
        <v>49</v>
      </c>
      <c r="S14" s="25" t="s">
        <v>50</v>
      </c>
      <c r="T14" s="36" t="s">
        <v>46</v>
      </c>
      <c r="V14" s="36" t="s">
        <v>46</v>
      </c>
      <c r="X14" s="37" t="s">
        <v>51</v>
      </c>
      <c r="Y14" s="37" t="s">
        <v>51</v>
      </c>
    </row>
    <row r="15" spans="2:31" s="24" customFormat="1" hidden="1">
      <c r="B15" s="34">
        <v>4</v>
      </c>
      <c r="C15" s="35" t="s">
        <v>54</v>
      </c>
      <c r="E15" s="24">
        <v>111</v>
      </c>
      <c r="F15" s="25" t="s">
        <v>50</v>
      </c>
      <c r="G15" s="36" t="s">
        <v>46</v>
      </c>
      <c r="H15" s="36">
        <v>0</v>
      </c>
      <c r="I15" s="36" t="s">
        <v>46</v>
      </c>
      <c r="J15" s="25" t="s">
        <v>48</v>
      </c>
      <c r="K15" s="25" t="s">
        <v>55</v>
      </c>
      <c r="L15" s="25" t="s">
        <v>48</v>
      </c>
      <c r="M15" s="25" t="s">
        <v>47</v>
      </c>
      <c r="N15" s="25" t="s">
        <v>48</v>
      </c>
      <c r="O15" s="36" t="s">
        <v>46</v>
      </c>
      <c r="P15" s="36" t="s">
        <v>46</v>
      </c>
      <c r="Q15" s="25" t="s">
        <v>50</v>
      </c>
      <c r="R15" s="25" t="s">
        <v>49</v>
      </c>
      <c r="S15" s="25" t="s">
        <v>50</v>
      </c>
      <c r="T15" s="25">
        <v>11</v>
      </c>
      <c r="V15" s="25" t="s">
        <v>50</v>
      </c>
      <c r="X15" s="37" t="s">
        <v>51</v>
      </c>
      <c r="Y15" s="37" t="s">
        <v>51</v>
      </c>
    </row>
    <row r="16" spans="2:31" s="24" customFormat="1" hidden="1">
      <c r="B16" s="34">
        <v>5</v>
      </c>
      <c r="C16" s="35" t="s">
        <v>56</v>
      </c>
      <c r="E16" s="24">
        <v>112</v>
      </c>
      <c r="F16" s="25" t="s">
        <v>50</v>
      </c>
      <c r="G16" s="36" t="s">
        <v>46</v>
      </c>
      <c r="H16" s="36">
        <v>0</v>
      </c>
      <c r="I16" s="36" t="s">
        <v>46</v>
      </c>
      <c r="J16" s="25" t="s">
        <v>48</v>
      </c>
      <c r="K16" s="25" t="s">
        <v>55</v>
      </c>
      <c r="L16" s="25" t="s">
        <v>48</v>
      </c>
      <c r="M16" s="25" t="s">
        <v>47</v>
      </c>
      <c r="N16" s="25" t="s">
        <v>48</v>
      </c>
      <c r="O16" s="36" t="s">
        <v>46</v>
      </c>
      <c r="P16" s="36" t="s">
        <v>46</v>
      </c>
      <c r="Q16" s="25" t="s">
        <v>50</v>
      </c>
      <c r="R16" s="25" t="s">
        <v>49</v>
      </c>
      <c r="S16" s="25" t="s">
        <v>50</v>
      </c>
      <c r="T16" s="25">
        <v>11</v>
      </c>
      <c r="V16" s="25" t="s">
        <v>50</v>
      </c>
      <c r="X16" s="37" t="s">
        <v>51</v>
      </c>
      <c r="Y16" s="37" t="s">
        <v>51</v>
      </c>
    </row>
    <row r="17" spans="2:25" s="24" customFormat="1" hidden="1">
      <c r="B17" s="34">
        <v>6</v>
      </c>
      <c r="C17" s="35" t="s">
        <v>57</v>
      </c>
      <c r="E17" s="24">
        <v>101</v>
      </c>
      <c r="F17" s="25" t="s">
        <v>50</v>
      </c>
      <c r="G17" s="36" t="s">
        <v>46</v>
      </c>
      <c r="H17" s="36">
        <v>0</v>
      </c>
      <c r="I17" s="36" t="s">
        <v>46</v>
      </c>
      <c r="J17" s="25" t="s">
        <v>48</v>
      </c>
      <c r="K17" s="25" t="s">
        <v>55</v>
      </c>
      <c r="L17" s="25" t="s">
        <v>48</v>
      </c>
      <c r="M17" s="25" t="s">
        <v>47</v>
      </c>
      <c r="N17" s="25" t="s">
        <v>48</v>
      </c>
      <c r="O17" s="36" t="s">
        <v>46</v>
      </c>
      <c r="P17" s="36" t="s">
        <v>46</v>
      </c>
      <c r="Q17" s="25" t="s">
        <v>50</v>
      </c>
      <c r="R17" s="25" t="s">
        <v>49</v>
      </c>
      <c r="S17" s="25" t="s">
        <v>50</v>
      </c>
      <c r="T17" s="25">
        <v>11</v>
      </c>
      <c r="V17" s="25" t="s">
        <v>50</v>
      </c>
      <c r="X17" s="37" t="s">
        <v>51</v>
      </c>
      <c r="Y17" s="37" t="s">
        <v>51</v>
      </c>
    </row>
    <row r="18" spans="2:25" s="24" customFormat="1" hidden="1">
      <c r="B18" s="34">
        <v>7</v>
      </c>
      <c r="C18" s="35" t="s">
        <v>58</v>
      </c>
      <c r="E18" s="24">
        <v>102</v>
      </c>
      <c r="F18" s="25" t="s">
        <v>50</v>
      </c>
      <c r="G18" s="36" t="s">
        <v>46</v>
      </c>
      <c r="H18" s="36">
        <v>0</v>
      </c>
      <c r="I18" s="36" t="s">
        <v>46</v>
      </c>
      <c r="J18" s="25" t="s">
        <v>48</v>
      </c>
      <c r="K18" s="25" t="s">
        <v>55</v>
      </c>
      <c r="L18" s="25" t="s">
        <v>59</v>
      </c>
      <c r="M18" s="25" t="s">
        <v>47</v>
      </c>
      <c r="N18" s="25" t="s">
        <v>59</v>
      </c>
      <c r="O18" s="36" t="s">
        <v>46</v>
      </c>
      <c r="P18" s="36" t="s">
        <v>46</v>
      </c>
      <c r="Q18" s="25" t="s">
        <v>50</v>
      </c>
      <c r="R18" s="25" t="s">
        <v>49</v>
      </c>
      <c r="S18" s="25" t="s">
        <v>50</v>
      </c>
      <c r="T18" s="25">
        <v>11</v>
      </c>
      <c r="V18" s="25" t="s">
        <v>50</v>
      </c>
      <c r="X18" s="37" t="s">
        <v>51</v>
      </c>
      <c r="Y18" s="37" t="s">
        <v>51</v>
      </c>
    </row>
    <row r="19" spans="2:25" s="24" customFormat="1" hidden="1">
      <c r="B19" s="34">
        <v>8</v>
      </c>
      <c r="C19" s="35" t="s">
        <v>60</v>
      </c>
      <c r="E19" s="24">
        <v>103</v>
      </c>
      <c r="F19" s="25" t="s">
        <v>50</v>
      </c>
      <c r="G19" s="36" t="s">
        <v>46</v>
      </c>
      <c r="H19" s="36">
        <v>0</v>
      </c>
      <c r="I19" s="36" t="s">
        <v>46</v>
      </c>
      <c r="J19" s="25" t="s">
        <v>48</v>
      </c>
      <c r="K19" s="25" t="s">
        <v>55</v>
      </c>
      <c r="L19" s="25" t="s">
        <v>59</v>
      </c>
      <c r="M19" s="25" t="s">
        <v>47</v>
      </c>
      <c r="N19" s="25" t="s">
        <v>59</v>
      </c>
      <c r="O19" s="36" t="s">
        <v>46</v>
      </c>
      <c r="P19" s="36" t="s">
        <v>46</v>
      </c>
      <c r="Q19" s="25" t="s">
        <v>50</v>
      </c>
      <c r="R19" s="25" t="s">
        <v>49</v>
      </c>
      <c r="S19" s="25" t="s">
        <v>50</v>
      </c>
      <c r="T19" s="25">
        <v>11</v>
      </c>
      <c r="V19" s="25" t="s">
        <v>50</v>
      </c>
      <c r="X19" s="37" t="s">
        <v>51</v>
      </c>
      <c r="Y19" s="37" t="s">
        <v>51</v>
      </c>
    </row>
    <row r="20" spans="2:25" s="24" customFormat="1" hidden="1">
      <c r="B20" s="34">
        <v>9</v>
      </c>
      <c r="C20" s="35" t="s">
        <v>61</v>
      </c>
      <c r="E20" s="24">
        <v>104</v>
      </c>
      <c r="F20" s="25" t="s">
        <v>50</v>
      </c>
      <c r="G20" s="36" t="s">
        <v>46</v>
      </c>
      <c r="H20" s="36">
        <v>0</v>
      </c>
      <c r="I20" s="36" t="s">
        <v>46</v>
      </c>
      <c r="J20" s="25" t="s">
        <v>48</v>
      </c>
      <c r="K20" s="25" t="s">
        <v>55</v>
      </c>
      <c r="L20" s="25" t="s">
        <v>59</v>
      </c>
      <c r="M20" s="25" t="s">
        <v>47</v>
      </c>
      <c r="N20" s="25" t="s">
        <v>59</v>
      </c>
      <c r="O20" s="36" t="s">
        <v>46</v>
      </c>
      <c r="P20" s="36" t="s">
        <v>46</v>
      </c>
      <c r="Q20" s="25" t="s">
        <v>50</v>
      </c>
      <c r="R20" s="25" t="s">
        <v>49</v>
      </c>
      <c r="S20" s="25" t="s">
        <v>50</v>
      </c>
      <c r="T20" s="25">
        <v>11</v>
      </c>
      <c r="V20" s="25" t="s">
        <v>50</v>
      </c>
      <c r="X20" s="37" t="s">
        <v>51</v>
      </c>
      <c r="Y20" s="37" t="s">
        <v>51</v>
      </c>
    </row>
    <row r="21" spans="2:25" s="24" customFormat="1" hidden="1">
      <c r="E21" s="24">
        <v>105</v>
      </c>
      <c r="F21" s="25" t="s">
        <v>50</v>
      </c>
      <c r="G21" s="36" t="s">
        <v>46</v>
      </c>
      <c r="H21" s="36">
        <v>0</v>
      </c>
      <c r="I21" s="36" t="s">
        <v>46</v>
      </c>
      <c r="J21" s="25" t="s">
        <v>59</v>
      </c>
      <c r="K21" s="25" t="s">
        <v>55</v>
      </c>
      <c r="L21" s="25" t="s">
        <v>59</v>
      </c>
      <c r="M21" s="25" t="s">
        <v>47</v>
      </c>
      <c r="N21" s="25" t="s">
        <v>59</v>
      </c>
      <c r="O21" s="36" t="s">
        <v>46</v>
      </c>
      <c r="P21" s="36" t="s">
        <v>46</v>
      </c>
      <c r="Q21" s="25" t="s">
        <v>50</v>
      </c>
      <c r="R21" s="25" t="s">
        <v>49</v>
      </c>
      <c r="S21" s="25" t="s">
        <v>50</v>
      </c>
      <c r="T21" s="25">
        <v>11</v>
      </c>
      <c r="V21" s="25" t="s">
        <v>50</v>
      </c>
      <c r="X21" s="37" t="s">
        <v>51</v>
      </c>
      <c r="Y21" s="37" t="s">
        <v>51</v>
      </c>
    </row>
    <row r="22" spans="2:25" s="24" customFormat="1" hidden="1">
      <c r="E22" s="24">
        <v>106</v>
      </c>
      <c r="F22" s="25" t="s">
        <v>50</v>
      </c>
      <c r="G22" s="36" t="s">
        <v>46</v>
      </c>
      <c r="H22" s="36">
        <v>0</v>
      </c>
      <c r="I22" s="36" t="s">
        <v>46</v>
      </c>
      <c r="J22" s="25" t="s">
        <v>59</v>
      </c>
      <c r="K22" s="25" t="s">
        <v>55</v>
      </c>
      <c r="L22" s="25" t="s">
        <v>59</v>
      </c>
      <c r="M22" s="25" t="s">
        <v>47</v>
      </c>
      <c r="N22" s="25" t="s">
        <v>59</v>
      </c>
      <c r="O22" s="36" t="s">
        <v>46</v>
      </c>
      <c r="P22" s="36" t="s">
        <v>46</v>
      </c>
      <c r="Q22" s="25" t="s">
        <v>50</v>
      </c>
      <c r="R22" s="25" t="s">
        <v>49</v>
      </c>
      <c r="S22" s="25" t="s">
        <v>50</v>
      </c>
      <c r="T22" s="25">
        <v>11</v>
      </c>
      <c r="V22" s="25" t="s">
        <v>50</v>
      </c>
      <c r="X22" s="37" t="s">
        <v>51</v>
      </c>
      <c r="Y22" s="37" t="s">
        <v>51</v>
      </c>
    </row>
    <row r="23" spans="2:25" s="24" customFormat="1" hidden="1">
      <c r="E23" s="24">
        <v>107</v>
      </c>
      <c r="F23" s="25" t="s">
        <v>50</v>
      </c>
      <c r="G23" s="36" t="s">
        <v>46</v>
      </c>
      <c r="H23" s="36">
        <v>0</v>
      </c>
      <c r="I23" s="36" t="s">
        <v>46</v>
      </c>
      <c r="J23" s="25" t="s">
        <v>59</v>
      </c>
      <c r="K23" s="25" t="s">
        <v>55</v>
      </c>
      <c r="L23" s="25" t="s">
        <v>59</v>
      </c>
      <c r="M23" s="25" t="s">
        <v>47</v>
      </c>
      <c r="N23" s="25" t="s">
        <v>59</v>
      </c>
      <c r="O23" s="36" t="s">
        <v>46</v>
      </c>
      <c r="P23" s="36" t="s">
        <v>46</v>
      </c>
      <c r="Q23" s="25" t="s">
        <v>50</v>
      </c>
      <c r="R23" s="25" t="s">
        <v>49</v>
      </c>
      <c r="S23" s="25" t="s">
        <v>50</v>
      </c>
      <c r="T23" s="25">
        <v>11</v>
      </c>
      <c r="V23" s="25" t="s">
        <v>50</v>
      </c>
      <c r="X23" s="37" t="s">
        <v>51</v>
      </c>
      <c r="Y23" s="37" t="s">
        <v>51</v>
      </c>
    </row>
    <row r="24" spans="2:25" s="24" customFormat="1" hidden="1">
      <c r="E24" s="24">
        <v>208</v>
      </c>
      <c r="F24" s="25" t="s">
        <v>50</v>
      </c>
      <c r="G24" s="36" t="s">
        <v>46</v>
      </c>
      <c r="H24" s="36">
        <v>0</v>
      </c>
      <c r="I24" s="37" t="s">
        <v>62</v>
      </c>
      <c r="J24" s="25" t="s">
        <v>59</v>
      </c>
      <c r="K24" s="25" t="s">
        <v>55</v>
      </c>
      <c r="L24" s="25" t="s">
        <v>63</v>
      </c>
      <c r="M24" s="25" t="s">
        <v>64</v>
      </c>
      <c r="N24" s="25" t="s">
        <v>63</v>
      </c>
      <c r="O24" s="25">
        <v>21</v>
      </c>
      <c r="P24" s="25" t="s">
        <v>65</v>
      </c>
      <c r="Q24" s="25" t="s">
        <v>65</v>
      </c>
      <c r="R24" s="25" t="s">
        <v>49</v>
      </c>
      <c r="S24" s="25" t="s">
        <v>65</v>
      </c>
      <c r="T24" s="25">
        <v>21</v>
      </c>
      <c r="V24" s="25" t="s">
        <v>65</v>
      </c>
      <c r="X24" s="37" t="s">
        <v>51</v>
      </c>
      <c r="Y24" s="37" t="s">
        <v>51</v>
      </c>
    </row>
    <row r="25" spans="2:25" s="24" customFormat="1" hidden="1">
      <c r="E25" s="24">
        <v>209</v>
      </c>
      <c r="F25" s="25" t="s">
        <v>50</v>
      </c>
      <c r="G25" s="36" t="s">
        <v>46</v>
      </c>
      <c r="H25" s="36">
        <v>0</v>
      </c>
      <c r="I25" s="37" t="s">
        <v>62</v>
      </c>
      <c r="J25" s="25" t="s">
        <v>59</v>
      </c>
      <c r="K25" s="25" t="s">
        <v>55</v>
      </c>
      <c r="L25" s="25" t="s">
        <v>63</v>
      </c>
      <c r="M25" s="25" t="s">
        <v>64</v>
      </c>
      <c r="N25" s="25" t="s">
        <v>63</v>
      </c>
      <c r="O25" s="25">
        <v>21</v>
      </c>
      <c r="P25" s="25" t="s">
        <v>65</v>
      </c>
      <c r="Q25" s="25" t="s">
        <v>65</v>
      </c>
      <c r="R25" s="25" t="s">
        <v>49</v>
      </c>
      <c r="S25" s="25" t="s">
        <v>65</v>
      </c>
      <c r="T25" s="25">
        <v>21</v>
      </c>
      <c r="V25" s="25" t="s">
        <v>65</v>
      </c>
      <c r="X25" s="37" t="s">
        <v>51</v>
      </c>
      <c r="Y25" s="37" t="s">
        <v>51</v>
      </c>
    </row>
    <row r="26" spans="2:25" s="24" customFormat="1" hidden="1">
      <c r="E26" s="24">
        <v>210</v>
      </c>
      <c r="F26" s="25" t="s">
        <v>50</v>
      </c>
      <c r="G26" s="36" t="s">
        <v>46</v>
      </c>
      <c r="H26" s="36">
        <v>0</v>
      </c>
      <c r="I26" s="37" t="s">
        <v>62</v>
      </c>
      <c r="J26" s="25" t="s">
        <v>59</v>
      </c>
      <c r="K26" s="25" t="s">
        <v>55</v>
      </c>
      <c r="L26" s="25" t="s">
        <v>63</v>
      </c>
      <c r="M26" s="25" t="s">
        <v>64</v>
      </c>
      <c r="N26" s="25" t="s">
        <v>63</v>
      </c>
      <c r="O26" s="25">
        <v>21</v>
      </c>
      <c r="P26" s="25" t="s">
        <v>65</v>
      </c>
      <c r="Q26" s="25" t="s">
        <v>65</v>
      </c>
      <c r="R26" s="25" t="s">
        <v>49</v>
      </c>
      <c r="S26" s="25" t="s">
        <v>65</v>
      </c>
      <c r="T26" s="25">
        <v>21</v>
      </c>
      <c r="V26" s="25" t="s">
        <v>65</v>
      </c>
      <c r="X26" s="37" t="s">
        <v>51</v>
      </c>
      <c r="Y26" s="37" t="s">
        <v>51</v>
      </c>
    </row>
    <row r="27" spans="2:25" s="24" customFormat="1" hidden="1">
      <c r="E27" s="24">
        <v>211</v>
      </c>
      <c r="F27" s="25" t="s">
        <v>65</v>
      </c>
      <c r="G27" s="25" t="s">
        <v>66</v>
      </c>
      <c r="H27" s="25">
        <v>2</v>
      </c>
      <c r="I27" s="25" t="s">
        <v>65</v>
      </c>
      <c r="J27" s="25" t="s">
        <v>63</v>
      </c>
      <c r="K27" s="25" t="s">
        <v>55</v>
      </c>
      <c r="L27" s="25" t="s">
        <v>63</v>
      </c>
      <c r="M27" s="25" t="s">
        <v>64</v>
      </c>
      <c r="N27" s="25" t="s">
        <v>63</v>
      </c>
      <c r="O27" s="25">
        <v>21</v>
      </c>
      <c r="P27" s="25" t="s">
        <v>65</v>
      </c>
      <c r="Q27" s="25" t="s">
        <v>65</v>
      </c>
      <c r="R27" s="25" t="s">
        <v>49</v>
      </c>
      <c r="S27" s="25" t="s">
        <v>65</v>
      </c>
      <c r="T27" s="25">
        <v>21</v>
      </c>
      <c r="V27" s="25" t="s">
        <v>65</v>
      </c>
      <c r="X27" s="37" t="s">
        <v>51</v>
      </c>
      <c r="Y27" s="37" t="s">
        <v>51</v>
      </c>
    </row>
    <row r="28" spans="2:25" s="24" customFormat="1" hidden="1">
      <c r="E28" s="24">
        <v>212</v>
      </c>
      <c r="F28" s="25" t="s">
        <v>65</v>
      </c>
      <c r="G28" s="25" t="s">
        <v>66</v>
      </c>
      <c r="H28" s="25">
        <v>2</v>
      </c>
      <c r="I28" s="25" t="s">
        <v>65</v>
      </c>
      <c r="J28" s="25" t="s">
        <v>63</v>
      </c>
      <c r="K28" s="25" t="s">
        <v>55</v>
      </c>
      <c r="L28" s="25" t="s">
        <v>63</v>
      </c>
      <c r="M28" s="25" t="s">
        <v>64</v>
      </c>
      <c r="N28" s="25" t="s">
        <v>63</v>
      </c>
      <c r="O28" s="25">
        <v>21</v>
      </c>
      <c r="P28" s="25" t="s">
        <v>65</v>
      </c>
      <c r="Q28" s="25" t="s">
        <v>65</v>
      </c>
      <c r="R28" s="25" t="s">
        <v>49</v>
      </c>
      <c r="S28" s="25" t="s">
        <v>65</v>
      </c>
      <c r="T28" s="25">
        <v>21</v>
      </c>
      <c r="V28" s="25" t="s">
        <v>65</v>
      </c>
      <c r="X28" s="25" t="s">
        <v>65</v>
      </c>
      <c r="Y28" s="25" t="s">
        <v>67</v>
      </c>
    </row>
    <row r="29" spans="2:25" s="24" customFormat="1" hidden="1">
      <c r="E29" s="24">
        <v>201</v>
      </c>
      <c r="F29" s="25" t="s">
        <v>65</v>
      </c>
      <c r="G29" s="25" t="s">
        <v>66</v>
      </c>
      <c r="H29" s="25">
        <v>2</v>
      </c>
      <c r="I29" s="25" t="s">
        <v>65</v>
      </c>
      <c r="J29" s="25" t="s">
        <v>63</v>
      </c>
      <c r="K29" s="25" t="s">
        <v>55</v>
      </c>
      <c r="L29" s="25" t="s">
        <v>63</v>
      </c>
      <c r="M29" s="25" t="s">
        <v>64</v>
      </c>
      <c r="N29" s="25" t="s">
        <v>63</v>
      </c>
      <c r="O29" s="25">
        <v>21</v>
      </c>
      <c r="P29" s="25" t="s">
        <v>65</v>
      </c>
      <c r="Q29" s="25" t="s">
        <v>65</v>
      </c>
      <c r="R29" s="25" t="s">
        <v>49</v>
      </c>
      <c r="S29" s="25" t="s">
        <v>65</v>
      </c>
      <c r="T29" s="25">
        <v>21</v>
      </c>
      <c r="V29" s="25" t="s">
        <v>65</v>
      </c>
      <c r="X29" s="25" t="s">
        <v>65</v>
      </c>
      <c r="Y29" s="25" t="s">
        <v>67</v>
      </c>
    </row>
    <row r="30" spans="2:25" s="24" customFormat="1" hidden="1">
      <c r="E30" s="24">
        <v>202</v>
      </c>
      <c r="F30" s="25" t="s">
        <v>65</v>
      </c>
      <c r="G30" s="25" t="s">
        <v>66</v>
      </c>
      <c r="H30" s="25">
        <v>2</v>
      </c>
      <c r="I30" s="25" t="s">
        <v>65</v>
      </c>
      <c r="J30" s="25" t="s">
        <v>63</v>
      </c>
      <c r="K30" s="25" t="s">
        <v>55</v>
      </c>
      <c r="L30" s="25" t="s">
        <v>68</v>
      </c>
      <c r="M30" s="25" t="s">
        <v>64</v>
      </c>
      <c r="N30" s="25" t="s">
        <v>68</v>
      </c>
      <c r="O30" s="25">
        <v>21</v>
      </c>
      <c r="P30" s="25" t="s">
        <v>65</v>
      </c>
      <c r="Q30" s="25" t="s">
        <v>65</v>
      </c>
      <c r="R30" s="25" t="s">
        <v>49</v>
      </c>
      <c r="S30" s="25" t="s">
        <v>65</v>
      </c>
      <c r="T30" s="25">
        <v>21</v>
      </c>
      <c r="V30" s="25" t="s">
        <v>65</v>
      </c>
      <c r="X30" s="25" t="s">
        <v>65</v>
      </c>
      <c r="Y30" s="25" t="s">
        <v>67</v>
      </c>
    </row>
    <row r="31" spans="2:25" s="24" customFormat="1" hidden="1">
      <c r="E31" s="24">
        <v>203</v>
      </c>
      <c r="F31" s="25" t="s">
        <v>65</v>
      </c>
      <c r="G31" s="25" t="s">
        <v>66</v>
      </c>
      <c r="H31" s="25">
        <v>2</v>
      </c>
      <c r="I31" s="25" t="s">
        <v>65</v>
      </c>
      <c r="J31" s="25" t="s">
        <v>63</v>
      </c>
      <c r="K31" s="25" t="s">
        <v>55</v>
      </c>
      <c r="L31" s="25" t="s">
        <v>68</v>
      </c>
      <c r="M31" s="25" t="s">
        <v>64</v>
      </c>
      <c r="N31" s="25" t="s">
        <v>68</v>
      </c>
      <c r="O31" s="25">
        <v>21</v>
      </c>
      <c r="P31" s="25" t="s">
        <v>65</v>
      </c>
      <c r="Q31" s="25" t="s">
        <v>65</v>
      </c>
      <c r="R31" s="25" t="s">
        <v>49</v>
      </c>
      <c r="S31" s="25" t="s">
        <v>65</v>
      </c>
      <c r="T31" s="25">
        <v>21</v>
      </c>
      <c r="V31" s="25" t="s">
        <v>65</v>
      </c>
      <c r="X31" s="25" t="s">
        <v>65</v>
      </c>
      <c r="Y31" s="25" t="s">
        <v>67</v>
      </c>
    </row>
    <row r="32" spans="2:25" s="24" customFormat="1" hidden="1">
      <c r="E32" s="24">
        <v>204</v>
      </c>
      <c r="F32" s="25" t="s">
        <v>65</v>
      </c>
      <c r="G32" s="25" t="s">
        <v>66</v>
      </c>
      <c r="H32" s="25">
        <v>2</v>
      </c>
      <c r="I32" s="25" t="s">
        <v>65</v>
      </c>
      <c r="J32" s="25" t="s">
        <v>63</v>
      </c>
      <c r="K32" s="25" t="s">
        <v>55</v>
      </c>
      <c r="L32" s="25" t="s">
        <v>68</v>
      </c>
      <c r="M32" s="25" t="s">
        <v>64</v>
      </c>
      <c r="N32" s="25" t="s">
        <v>68</v>
      </c>
      <c r="O32" s="25">
        <v>21</v>
      </c>
      <c r="P32" s="25" t="s">
        <v>65</v>
      </c>
      <c r="Q32" s="25" t="s">
        <v>65</v>
      </c>
      <c r="R32" s="25" t="s">
        <v>49</v>
      </c>
      <c r="S32" s="25" t="s">
        <v>65</v>
      </c>
      <c r="T32" s="25">
        <v>21</v>
      </c>
      <c r="V32" s="25" t="s">
        <v>65</v>
      </c>
      <c r="X32" s="25" t="s">
        <v>65</v>
      </c>
      <c r="Y32" s="25" t="s">
        <v>67</v>
      </c>
    </row>
    <row r="33" spans="5:25" s="24" customFormat="1" hidden="1">
      <c r="E33" s="24">
        <v>205</v>
      </c>
      <c r="F33" s="25" t="s">
        <v>65</v>
      </c>
      <c r="G33" s="25" t="s">
        <v>66</v>
      </c>
      <c r="H33" s="25">
        <v>2</v>
      </c>
      <c r="I33" s="25" t="s">
        <v>65</v>
      </c>
      <c r="J33" s="25" t="s">
        <v>68</v>
      </c>
      <c r="K33" s="25" t="s">
        <v>55</v>
      </c>
      <c r="L33" s="25" t="s">
        <v>68</v>
      </c>
      <c r="M33" s="25" t="s">
        <v>64</v>
      </c>
      <c r="N33" s="25" t="s">
        <v>68</v>
      </c>
      <c r="O33" s="25">
        <v>21</v>
      </c>
      <c r="P33" s="25" t="s">
        <v>65</v>
      </c>
      <c r="Q33" s="25" t="s">
        <v>65</v>
      </c>
      <c r="R33" s="25" t="s">
        <v>49</v>
      </c>
      <c r="S33" s="25" t="s">
        <v>65</v>
      </c>
      <c r="T33" s="25">
        <v>21</v>
      </c>
      <c r="V33" s="25" t="s">
        <v>65</v>
      </c>
      <c r="X33" s="25" t="s">
        <v>65</v>
      </c>
      <c r="Y33" s="25" t="s">
        <v>67</v>
      </c>
    </row>
    <row r="34" spans="5:25" s="24" customFormat="1" hidden="1">
      <c r="E34" s="24">
        <v>206</v>
      </c>
      <c r="F34" s="25" t="s">
        <v>65</v>
      </c>
      <c r="G34" s="25" t="s">
        <v>66</v>
      </c>
      <c r="H34" s="25">
        <v>2</v>
      </c>
      <c r="I34" s="25" t="s">
        <v>65</v>
      </c>
      <c r="J34" s="25" t="s">
        <v>68</v>
      </c>
      <c r="K34" s="25" t="s">
        <v>55</v>
      </c>
      <c r="L34" s="25" t="s">
        <v>68</v>
      </c>
      <c r="M34" s="25" t="s">
        <v>64</v>
      </c>
      <c r="N34" s="25" t="s">
        <v>68</v>
      </c>
      <c r="O34" s="25">
        <v>21</v>
      </c>
      <c r="P34" s="25" t="s">
        <v>65</v>
      </c>
      <c r="Q34" s="25" t="s">
        <v>65</v>
      </c>
      <c r="R34" s="25" t="s">
        <v>49</v>
      </c>
      <c r="S34" s="25" t="s">
        <v>65</v>
      </c>
      <c r="T34" s="25">
        <v>21</v>
      </c>
      <c r="V34" s="25" t="s">
        <v>65</v>
      </c>
      <c r="X34" s="25" t="s">
        <v>65</v>
      </c>
      <c r="Y34" s="25" t="s">
        <v>67</v>
      </c>
    </row>
    <row r="35" spans="5:25" s="24" customFormat="1" hidden="1">
      <c r="E35" s="24">
        <v>207</v>
      </c>
      <c r="F35" s="25" t="s">
        <v>65</v>
      </c>
      <c r="G35" s="25" t="s">
        <v>66</v>
      </c>
      <c r="H35" s="25">
        <v>2</v>
      </c>
      <c r="I35" s="25" t="s">
        <v>65</v>
      </c>
      <c r="J35" s="25" t="s">
        <v>68</v>
      </c>
      <c r="K35" s="25" t="s">
        <v>55</v>
      </c>
      <c r="L35" s="25" t="s">
        <v>68</v>
      </c>
      <c r="M35" s="25" t="s">
        <v>64</v>
      </c>
      <c r="N35" s="25" t="s">
        <v>68</v>
      </c>
      <c r="O35" s="25">
        <v>21</v>
      </c>
      <c r="P35" s="25" t="s">
        <v>65</v>
      </c>
      <c r="Q35" s="25" t="s">
        <v>65</v>
      </c>
      <c r="R35" s="25" t="s">
        <v>49</v>
      </c>
      <c r="S35" s="25" t="s">
        <v>65</v>
      </c>
      <c r="T35" s="25">
        <v>21</v>
      </c>
      <c r="V35" s="25" t="s">
        <v>65</v>
      </c>
      <c r="X35" s="25" t="s">
        <v>65</v>
      </c>
      <c r="Y35" s="25" t="s">
        <v>67</v>
      </c>
    </row>
    <row r="36" spans="5:25" s="24" customFormat="1" hidden="1">
      <c r="E36" s="24">
        <v>308</v>
      </c>
      <c r="F36" s="25" t="s">
        <v>65</v>
      </c>
      <c r="G36" s="25" t="s">
        <v>66</v>
      </c>
      <c r="H36" s="25">
        <v>2</v>
      </c>
      <c r="I36" s="25" t="s">
        <v>65</v>
      </c>
      <c r="J36" s="25" t="s">
        <v>68</v>
      </c>
      <c r="K36" s="25" t="s">
        <v>69</v>
      </c>
      <c r="L36" s="25" t="s">
        <v>70</v>
      </c>
      <c r="M36" s="25" t="s">
        <v>71</v>
      </c>
      <c r="N36" s="25" t="s">
        <v>70</v>
      </c>
      <c r="O36" s="25">
        <v>31</v>
      </c>
      <c r="P36" s="25" t="s">
        <v>70</v>
      </c>
      <c r="Q36" s="25" t="s">
        <v>70</v>
      </c>
      <c r="R36" s="25" t="s">
        <v>72</v>
      </c>
      <c r="S36" s="25" t="s">
        <v>70</v>
      </c>
      <c r="T36" s="25">
        <v>31</v>
      </c>
      <c r="V36" s="25" t="s">
        <v>70</v>
      </c>
      <c r="X36" s="25" t="s">
        <v>70</v>
      </c>
      <c r="Y36" s="25" t="s">
        <v>73</v>
      </c>
    </row>
    <row r="37" spans="5:25" s="24" customFormat="1" hidden="1">
      <c r="E37" s="24">
        <v>309</v>
      </c>
      <c r="F37" s="25" t="s">
        <v>65</v>
      </c>
      <c r="G37" s="25" t="s">
        <v>66</v>
      </c>
      <c r="H37" s="25">
        <v>2</v>
      </c>
      <c r="I37" s="25" t="s">
        <v>65</v>
      </c>
      <c r="J37" s="25" t="s">
        <v>68</v>
      </c>
      <c r="K37" s="25" t="s">
        <v>69</v>
      </c>
      <c r="L37" s="25" t="s">
        <v>70</v>
      </c>
      <c r="M37" s="25" t="s">
        <v>71</v>
      </c>
      <c r="N37" s="25" t="s">
        <v>70</v>
      </c>
      <c r="O37" s="25">
        <v>31</v>
      </c>
      <c r="P37" s="25" t="s">
        <v>70</v>
      </c>
      <c r="Q37" s="25" t="s">
        <v>70</v>
      </c>
      <c r="R37" s="25" t="s">
        <v>72</v>
      </c>
      <c r="S37" s="25" t="s">
        <v>70</v>
      </c>
      <c r="T37" s="25">
        <v>31</v>
      </c>
      <c r="V37" s="25" t="s">
        <v>70</v>
      </c>
      <c r="X37" s="25" t="s">
        <v>70</v>
      </c>
      <c r="Y37" s="25" t="s">
        <v>73</v>
      </c>
    </row>
    <row r="38" spans="5:25" s="24" customFormat="1" hidden="1">
      <c r="E38" s="24">
        <v>310</v>
      </c>
      <c r="F38" s="25" t="s">
        <v>65</v>
      </c>
      <c r="G38" s="25" t="s">
        <v>66</v>
      </c>
      <c r="H38" s="25">
        <v>2</v>
      </c>
      <c r="I38" s="25" t="s">
        <v>65</v>
      </c>
      <c r="J38" s="25" t="s">
        <v>68</v>
      </c>
      <c r="K38" s="25" t="s">
        <v>69</v>
      </c>
      <c r="L38" s="25" t="s">
        <v>70</v>
      </c>
      <c r="M38" s="25" t="s">
        <v>71</v>
      </c>
      <c r="N38" s="25" t="s">
        <v>70</v>
      </c>
      <c r="O38" s="25">
        <v>31</v>
      </c>
      <c r="P38" s="25" t="s">
        <v>70</v>
      </c>
      <c r="Q38" s="25" t="s">
        <v>70</v>
      </c>
      <c r="R38" s="25" t="s">
        <v>72</v>
      </c>
      <c r="S38" s="25" t="s">
        <v>70</v>
      </c>
      <c r="T38" s="25">
        <v>31</v>
      </c>
      <c r="V38" s="25" t="s">
        <v>70</v>
      </c>
      <c r="X38" s="25" t="s">
        <v>70</v>
      </c>
      <c r="Y38" s="25" t="s">
        <v>73</v>
      </c>
    </row>
    <row r="39" spans="5:25" s="24" customFormat="1" hidden="1">
      <c r="E39" s="24">
        <v>311</v>
      </c>
      <c r="F39" s="25" t="s">
        <v>70</v>
      </c>
      <c r="G39" s="25" t="s">
        <v>66</v>
      </c>
      <c r="H39" s="25">
        <v>3</v>
      </c>
      <c r="I39" s="25" t="s">
        <v>70</v>
      </c>
      <c r="J39" s="25" t="s">
        <v>74</v>
      </c>
      <c r="K39" s="25" t="s">
        <v>69</v>
      </c>
      <c r="L39" s="25" t="s">
        <v>70</v>
      </c>
      <c r="M39" s="25" t="s">
        <v>71</v>
      </c>
      <c r="N39" s="25" t="s">
        <v>70</v>
      </c>
      <c r="O39" s="25">
        <v>31</v>
      </c>
      <c r="P39" s="25" t="s">
        <v>70</v>
      </c>
      <c r="Q39" s="25" t="s">
        <v>70</v>
      </c>
      <c r="R39" s="25" t="s">
        <v>72</v>
      </c>
      <c r="S39" s="25" t="s">
        <v>70</v>
      </c>
      <c r="T39" s="25">
        <v>31</v>
      </c>
      <c r="V39" s="25" t="s">
        <v>70</v>
      </c>
      <c r="X39" s="25" t="s">
        <v>70</v>
      </c>
      <c r="Y39" s="25" t="s">
        <v>73</v>
      </c>
    </row>
    <row r="40" spans="5:25" s="24" customFormat="1" hidden="1">
      <c r="E40" s="24">
        <v>312</v>
      </c>
      <c r="F40" s="25" t="s">
        <v>70</v>
      </c>
      <c r="G40" s="25" t="s">
        <v>66</v>
      </c>
      <c r="H40" s="25">
        <v>3</v>
      </c>
      <c r="I40" s="25" t="s">
        <v>70</v>
      </c>
      <c r="J40" s="25" t="s">
        <v>74</v>
      </c>
      <c r="K40" s="25" t="s">
        <v>69</v>
      </c>
      <c r="L40" s="25" t="s">
        <v>70</v>
      </c>
      <c r="M40" s="25" t="s">
        <v>71</v>
      </c>
      <c r="N40" s="25" t="s">
        <v>70</v>
      </c>
      <c r="O40" s="25">
        <v>31</v>
      </c>
      <c r="P40" s="25" t="s">
        <v>70</v>
      </c>
      <c r="Q40" s="25" t="s">
        <v>70</v>
      </c>
      <c r="R40" s="25" t="s">
        <v>72</v>
      </c>
      <c r="S40" s="25" t="s">
        <v>70</v>
      </c>
      <c r="T40" s="25">
        <v>31</v>
      </c>
      <c r="V40" s="25" t="s">
        <v>70</v>
      </c>
      <c r="X40" s="25" t="s">
        <v>70</v>
      </c>
      <c r="Y40" s="25" t="s">
        <v>73</v>
      </c>
    </row>
    <row r="41" spans="5:25" s="24" customFormat="1" hidden="1">
      <c r="E41" s="24">
        <v>301</v>
      </c>
      <c r="F41" s="25" t="s">
        <v>70</v>
      </c>
      <c r="G41" s="25" t="s">
        <v>66</v>
      </c>
      <c r="H41" s="25">
        <v>3</v>
      </c>
      <c r="I41" s="25" t="s">
        <v>70</v>
      </c>
      <c r="J41" s="25" t="s">
        <v>74</v>
      </c>
      <c r="K41" s="25" t="s">
        <v>69</v>
      </c>
      <c r="L41" s="25" t="s">
        <v>70</v>
      </c>
      <c r="M41" s="25" t="s">
        <v>71</v>
      </c>
      <c r="N41" s="25" t="s">
        <v>70</v>
      </c>
      <c r="O41" s="25">
        <v>31</v>
      </c>
      <c r="P41" s="25" t="s">
        <v>70</v>
      </c>
      <c r="Q41" s="25" t="s">
        <v>70</v>
      </c>
      <c r="R41" s="25" t="s">
        <v>72</v>
      </c>
      <c r="S41" s="25" t="s">
        <v>70</v>
      </c>
      <c r="T41" s="25">
        <v>31</v>
      </c>
      <c r="V41" s="25" t="s">
        <v>70</v>
      </c>
      <c r="X41" s="25" t="s">
        <v>70</v>
      </c>
      <c r="Y41" s="25" t="s">
        <v>73</v>
      </c>
    </row>
    <row r="42" spans="5:25" s="24" customFormat="1" hidden="1">
      <c r="E42" s="24">
        <v>302</v>
      </c>
      <c r="F42" s="25" t="s">
        <v>70</v>
      </c>
      <c r="G42" s="25" t="s">
        <v>66</v>
      </c>
      <c r="H42" s="25">
        <v>3</v>
      </c>
      <c r="I42" s="25" t="s">
        <v>70</v>
      </c>
      <c r="J42" s="25" t="s">
        <v>74</v>
      </c>
      <c r="K42" s="25" t="s">
        <v>69</v>
      </c>
      <c r="L42" s="25" t="s">
        <v>70</v>
      </c>
      <c r="M42" s="25" t="s">
        <v>71</v>
      </c>
      <c r="N42" s="25" t="s">
        <v>70</v>
      </c>
      <c r="O42" s="25">
        <v>31</v>
      </c>
      <c r="P42" s="25" t="s">
        <v>70</v>
      </c>
      <c r="Q42" s="25" t="s">
        <v>70</v>
      </c>
      <c r="R42" s="25" t="s">
        <v>72</v>
      </c>
      <c r="S42" s="25" t="s">
        <v>70</v>
      </c>
      <c r="T42" s="25">
        <v>31</v>
      </c>
      <c r="V42" s="25" t="s">
        <v>70</v>
      </c>
      <c r="X42" s="25" t="s">
        <v>70</v>
      </c>
      <c r="Y42" s="25" t="s">
        <v>73</v>
      </c>
    </row>
    <row r="43" spans="5:25" s="24" customFormat="1" hidden="1">
      <c r="E43" s="24">
        <v>303</v>
      </c>
      <c r="F43" s="25" t="s">
        <v>70</v>
      </c>
      <c r="G43" s="25" t="s">
        <v>66</v>
      </c>
      <c r="H43" s="25">
        <v>3</v>
      </c>
      <c r="I43" s="25" t="s">
        <v>70</v>
      </c>
      <c r="J43" s="25" t="s">
        <v>74</v>
      </c>
      <c r="K43" s="25" t="s">
        <v>69</v>
      </c>
      <c r="L43" s="25" t="s">
        <v>70</v>
      </c>
      <c r="M43" s="25" t="s">
        <v>71</v>
      </c>
      <c r="N43" s="25" t="s">
        <v>70</v>
      </c>
      <c r="O43" s="25">
        <v>31</v>
      </c>
      <c r="P43" s="25" t="s">
        <v>70</v>
      </c>
      <c r="Q43" s="25" t="s">
        <v>70</v>
      </c>
      <c r="R43" s="25" t="s">
        <v>72</v>
      </c>
      <c r="S43" s="25" t="s">
        <v>70</v>
      </c>
      <c r="T43" s="25">
        <v>31</v>
      </c>
      <c r="V43" s="25" t="s">
        <v>70</v>
      </c>
      <c r="X43" s="25" t="s">
        <v>70</v>
      </c>
      <c r="Y43" s="25" t="s">
        <v>73</v>
      </c>
    </row>
    <row r="44" spans="5:25" s="24" customFormat="1" hidden="1">
      <c r="E44" s="24">
        <v>304</v>
      </c>
      <c r="F44" s="25" t="s">
        <v>70</v>
      </c>
      <c r="G44" s="25" t="s">
        <v>66</v>
      </c>
      <c r="H44" s="25">
        <v>3</v>
      </c>
      <c r="I44" s="25" t="s">
        <v>70</v>
      </c>
      <c r="J44" s="25" t="s">
        <v>74</v>
      </c>
      <c r="K44" s="25" t="s">
        <v>69</v>
      </c>
      <c r="L44" s="25" t="s">
        <v>70</v>
      </c>
      <c r="M44" s="25" t="s">
        <v>71</v>
      </c>
      <c r="N44" s="25" t="s">
        <v>70</v>
      </c>
      <c r="O44" s="25">
        <v>31</v>
      </c>
      <c r="P44" s="25" t="s">
        <v>70</v>
      </c>
      <c r="Q44" s="25" t="s">
        <v>70</v>
      </c>
      <c r="R44" s="25" t="s">
        <v>72</v>
      </c>
      <c r="S44" s="25" t="s">
        <v>70</v>
      </c>
      <c r="T44" s="25">
        <v>31</v>
      </c>
      <c r="V44" s="25" t="s">
        <v>70</v>
      </c>
      <c r="X44" s="25" t="s">
        <v>70</v>
      </c>
      <c r="Y44" s="25" t="s">
        <v>73</v>
      </c>
    </row>
    <row r="45" spans="5:25" s="24" customFormat="1" hidden="1">
      <c r="E45" s="24">
        <v>305</v>
      </c>
      <c r="F45" s="25" t="s">
        <v>70</v>
      </c>
      <c r="G45" s="25" t="s">
        <v>66</v>
      </c>
      <c r="H45" s="25">
        <v>3</v>
      </c>
      <c r="I45" s="25" t="s">
        <v>70</v>
      </c>
      <c r="J45" s="25" t="s">
        <v>74</v>
      </c>
      <c r="K45" s="25" t="s">
        <v>69</v>
      </c>
      <c r="L45" s="25" t="s">
        <v>70</v>
      </c>
      <c r="M45" s="25" t="s">
        <v>71</v>
      </c>
      <c r="N45" s="25" t="s">
        <v>70</v>
      </c>
      <c r="O45" s="25">
        <v>31</v>
      </c>
      <c r="P45" s="25" t="s">
        <v>70</v>
      </c>
      <c r="Q45" s="25" t="s">
        <v>70</v>
      </c>
      <c r="R45" s="25" t="s">
        <v>72</v>
      </c>
      <c r="S45" s="25" t="s">
        <v>70</v>
      </c>
      <c r="T45" s="25">
        <v>31</v>
      </c>
      <c r="V45" s="25" t="s">
        <v>70</v>
      </c>
      <c r="X45" s="25" t="s">
        <v>70</v>
      </c>
      <c r="Y45" s="25" t="s">
        <v>73</v>
      </c>
    </row>
    <row r="46" spans="5:25" s="24" customFormat="1" hidden="1">
      <c r="E46" s="24">
        <v>306</v>
      </c>
      <c r="F46" s="25" t="s">
        <v>70</v>
      </c>
      <c r="G46" s="25" t="s">
        <v>66</v>
      </c>
      <c r="H46" s="25">
        <v>3</v>
      </c>
      <c r="I46" s="25" t="s">
        <v>70</v>
      </c>
      <c r="J46" s="25" t="s">
        <v>74</v>
      </c>
      <c r="K46" s="25" t="s">
        <v>69</v>
      </c>
      <c r="L46" s="25" t="s">
        <v>70</v>
      </c>
      <c r="M46" s="25" t="s">
        <v>71</v>
      </c>
      <c r="N46" s="25" t="s">
        <v>70</v>
      </c>
      <c r="O46" s="25">
        <v>31</v>
      </c>
      <c r="P46" s="25" t="s">
        <v>70</v>
      </c>
      <c r="Q46" s="25" t="s">
        <v>70</v>
      </c>
      <c r="R46" s="25" t="s">
        <v>72</v>
      </c>
      <c r="S46" s="25" t="s">
        <v>70</v>
      </c>
      <c r="T46" s="25">
        <v>31</v>
      </c>
      <c r="V46" s="25" t="s">
        <v>70</v>
      </c>
      <c r="X46" s="25" t="s">
        <v>70</v>
      </c>
      <c r="Y46" s="25" t="s">
        <v>73</v>
      </c>
    </row>
    <row r="47" spans="5:25" s="24" customFormat="1" hidden="1">
      <c r="E47" s="24">
        <v>307</v>
      </c>
      <c r="F47" s="25" t="s">
        <v>70</v>
      </c>
      <c r="G47" s="25" t="s">
        <v>66</v>
      </c>
      <c r="H47" s="25">
        <v>3</v>
      </c>
      <c r="I47" s="25" t="s">
        <v>70</v>
      </c>
      <c r="J47" s="25" t="s">
        <v>74</v>
      </c>
      <c r="K47" s="25" t="s">
        <v>69</v>
      </c>
      <c r="L47" s="25" t="s">
        <v>70</v>
      </c>
      <c r="M47" s="25" t="s">
        <v>71</v>
      </c>
      <c r="N47" s="25" t="s">
        <v>70</v>
      </c>
      <c r="O47" s="25">
        <v>31</v>
      </c>
      <c r="P47" s="25" t="s">
        <v>70</v>
      </c>
      <c r="Q47" s="25" t="s">
        <v>70</v>
      </c>
      <c r="R47" s="25" t="s">
        <v>72</v>
      </c>
      <c r="S47" s="25" t="s">
        <v>70</v>
      </c>
      <c r="T47" s="25">
        <v>31</v>
      </c>
      <c r="V47" s="25" t="s">
        <v>70</v>
      </c>
      <c r="X47" s="25" t="s">
        <v>70</v>
      </c>
      <c r="Y47" s="25" t="s">
        <v>73</v>
      </c>
    </row>
    <row r="48" spans="5:25" s="24" customFormat="1" hidden="1">
      <c r="E48" s="24">
        <v>408</v>
      </c>
      <c r="F48" s="25" t="s">
        <v>70</v>
      </c>
      <c r="G48" s="25" t="s">
        <v>66</v>
      </c>
      <c r="H48" s="25">
        <v>3</v>
      </c>
      <c r="I48" s="25" t="s">
        <v>70</v>
      </c>
      <c r="J48" s="25" t="s">
        <v>74</v>
      </c>
      <c r="K48" s="25" t="s">
        <v>69</v>
      </c>
      <c r="L48" s="25" t="s">
        <v>75</v>
      </c>
      <c r="M48" s="25" t="s">
        <v>71</v>
      </c>
      <c r="N48" s="25" t="s">
        <v>75</v>
      </c>
      <c r="O48" s="25">
        <v>41</v>
      </c>
      <c r="P48" s="25" t="s">
        <v>75</v>
      </c>
      <c r="Q48" s="25" t="s">
        <v>75</v>
      </c>
      <c r="R48" s="25" t="s">
        <v>72</v>
      </c>
      <c r="S48" s="25" t="s">
        <v>75</v>
      </c>
      <c r="T48" s="25">
        <v>41</v>
      </c>
      <c r="V48" s="25" t="s">
        <v>70</v>
      </c>
      <c r="X48" s="25" t="s">
        <v>75</v>
      </c>
      <c r="Y48" s="25" t="s">
        <v>73</v>
      </c>
    </row>
    <row r="49" spans="5:25" s="24" customFormat="1" hidden="1">
      <c r="E49" s="24">
        <v>409</v>
      </c>
      <c r="F49" s="25" t="s">
        <v>70</v>
      </c>
      <c r="G49" s="25" t="s">
        <v>66</v>
      </c>
      <c r="H49" s="25">
        <v>3</v>
      </c>
      <c r="I49" s="25" t="s">
        <v>70</v>
      </c>
      <c r="J49" s="25" t="s">
        <v>74</v>
      </c>
      <c r="K49" s="25" t="s">
        <v>69</v>
      </c>
      <c r="L49" s="25" t="s">
        <v>75</v>
      </c>
      <c r="M49" s="25" t="s">
        <v>71</v>
      </c>
      <c r="N49" s="25" t="s">
        <v>75</v>
      </c>
      <c r="O49" s="25">
        <v>41</v>
      </c>
      <c r="P49" s="25" t="s">
        <v>75</v>
      </c>
      <c r="Q49" s="25" t="s">
        <v>75</v>
      </c>
      <c r="R49" s="25" t="s">
        <v>72</v>
      </c>
      <c r="S49" s="25" t="s">
        <v>75</v>
      </c>
      <c r="T49" s="25">
        <v>41</v>
      </c>
      <c r="V49" s="25" t="s">
        <v>70</v>
      </c>
      <c r="X49" s="25" t="s">
        <v>75</v>
      </c>
      <c r="Y49" s="25" t="s">
        <v>73</v>
      </c>
    </row>
    <row r="50" spans="5:25" s="24" customFormat="1" hidden="1">
      <c r="E50" s="24">
        <v>410</v>
      </c>
      <c r="F50" s="25" t="s">
        <v>70</v>
      </c>
      <c r="G50" s="25" t="s">
        <v>66</v>
      </c>
      <c r="H50" s="25">
        <v>3</v>
      </c>
      <c r="I50" s="25" t="s">
        <v>70</v>
      </c>
      <c r="J50" s="25" t="s">
        <v>74</v>
      </c>
      <c r="K50" s="25" t="s">
        <v>69</v>
      </c>
      <c r="L50" s="25" t="s">
        <v>75</v>
      </c>
      <c r="M50" s="25" t="s">
        <v>71</v>
      </c>
      <c r="N50" s="25" t="s">
        <v>75</v>
      </c>
      <c r="O50" s="25">
        <v>41</v>
      </c>
      <c r="P50" s="25" t="s">
        <v>75</v>
      </c>
      <c r="Q50" s="25" t="s">
        <v>75</v>
      </c>
      <c r="R50" s="25" t="s">
        <v>72</v>
      </c>
      <c r="S50" s="25" t="s">
        <v>75</v>
      </c>
      <c r="T50" s="25">
        <v>41</v>
      </c>
      <c r="V50" s="25" t="s">
        <v>70</v>
      </c>
      <c r="X50" s="25" t="s">
        <v>75</v>
      </c>
      <c r="Y50" s="25" t="s">
        <v>73</v>
      </c>
    </row>
    <row r="51" spans="5:25" s="24" customFormat="1" hidden="1">
      <c r="E51" s="24">
        <v>411</v>
      </c>
      <c r="F51" s="25" t="s">
        <v>75</v>
      </c>
      <c r="G51" s="25" t="s">
        <v>76</v>
      </c>
      <c r="H51" s="25">
        <v>4</v>
      </c>
      <c r="I51" s="25" t="s">
        <v>75</v>
      </c>
      <c r="J51" s="25" t="s">
        <v>74</v>
      </c>
      <c r="K51" s="25" t="s">
        <v>69</v>
      </c>
      <c r="L51" s="25" t="s">
        <v>75</v>
      </c>
      <c r="M51" s="25" t="s">
        <v>71</v>
      </c>
      <c r="N51" s="25" t="s">
        <v>75</v>
      </c>
      <c r="O51" s="25">
        <v>41</v>
      </c>
      <c r="P51" s="25" t="s">
        <v>75</v>
      </c>
      <c r="Q51" s="25" t="s">
        <v>75</v>
      </c>
      <c r="R51" s="25" t="s">
        <v>72</v>
      </c>
      <c r="S51" s="25" t="s">
        <v>75</v>
      </c>
      <c r="T51" s="25">
        <v>41</v>
      </c>
      <c r="V51" s="25" t="s">
        <v>70</v>
      </c>
      <c r="X51" s="25" t="s">
        <v>75</v>
      </c>
      <c r="Y51" s="25" t="s">
        <v>73</v>
      </c>
    </row>
    <row r="52" spans="5:25" s="24" customFormat="1" hidden="1">
      <c r="E52" s="24">
        <v>412</v>
      </c>
      <c r="F52" s="25" t="s">
        <v>75</v>
      </c>
      <c r="G52" s="25" t="s">
        <v>76</v>
      </c>
      <c r="H52" s="25">
        <v>4</v>
      </c>
      <c r="I52" s="25" t="s">
        <v>75</v>
      </c>
      <c r="J52" s="25" t="s">
        <v>74</v>
      </c>
      <c r="K52" s="25" t="s">
        <v>69</v>
      </c>
      <c r="L52" s="25" t="s">
        <v>75</v>
      </c>
      <c r="M52" s="25" t="s">
        <v>71</v>
      </c>
      <c r="N52" s="25" t="s">
        <v>75</v>
      </c>
      <c r="O52" s="25">
        <v>41</v>
      </c>
      <c r="P52" s="25" t="s">
        <v>75</v>
      </c>
      <c r="Q52" s="25" t="s">
        <v>75</v>
      </c>
      <c r="R52" s="25" t="s">
        <v>72</v>
      </c>
      <c r="S52" s="25" t="s">
        <v>75</v>
      </c>
      <c r="T52" s="25">
        <v>41</v>
      </c>
      <c r="V52" s="25" t="s">
        <v>70</v>
      </c>
      <c r="X52" s="25" t="s">
        <v>75</v>
      </c>
      <c r="Y52" s="25" t="s">
        <v>73</v>
      </c>
    </row>
    <row r="53" spans="5:25" s="24" customFormat="1" hidden="1">
      <c r="E53" s="24">
        <v>401</v>
      </c>
      <c r="F53" s="25" t="s">
        <v>75</v>
      </c>
      <c r="G53" s="25" t="s">
        <v>76</v>
      </c>
      <c r="H53" s="25">
        <v>4</v>
      </c>
      <c r="I53" s="25" t="s">
        <v>75</v>
      </c>
      <c r="J53" s="25" t="s">
        <v>74</v>
      </c>
      <c r="K53" s="25" t="s">
        <v>69</v>
      </c>
      <c r="L53" s="25" t="s">
        <v>75</v>
      </c>
      <c r="M53" s="25" t="s">
        <v>71</v>
      </c>
      <c r="N53" s="25" t="s">
        <v>75</v>
      </c>
      <c r="O53" s="25">
        <v>41</v>
      </c>
      <c r="P53" s="25" t="s">
        <v>75</v>
      </c>
      <c r="Q53" s="25" t="s">
        <v>75</v>
      </c>
      <c r="R53" s="25" t="s">
        <v>72</v>
      </c>
      <c r="S53" s="25" t="s">
        <v>75</v>
      </c>
      <c r="T53" s="25">
        <v>41</v>
      </c>
      <c r="V53" s="25" t="s">
        <v>70</v>
      </c>
      <c r="X53" s="25" t="s">
        <v>75</v>
      </c>
      <c r="Y53" s="25" t="s">
        <v>73</v>
      </c>
    </row>
    <row r="54" spans="5:25" s="24" customFormat="1" hidden="1">
      <c r="E54" s="24">
        <v>402</v>
      </c>
      <c r="F54" s="25" t="s">
        <v>75</v>
      </c>
      <c r="G54" s="25" t="s">
        <v>76</v>
      </c>
      <c r="H54" s="25">
        <v>4</v>
      </c>
      <c r="I54" s="25" t="s">
        <v>75</v>
      </c>
      <c r="J54" s="25" t="s">
        <v>74</v>
      </c>
      <c r="K54" s="25" t="s">
        <v>69</v>
      </c>
      <c r="L54" s="25" t="s">
        <v>75</v>
      </c>
      <c r="M54" s="25" t="s">
        <v>71</v>
      </c>
      <c r="N54" s="25" t="s">
        <v>75</v>
      </c>
      <c r="O54" s="25">
        <v>41</v>
      </c>
      <c r="P54" s="25" t="s">
        <v>75</v>
      </c>
      <c r="Q54" s="25" t="s">
        <v>75</v>
      </c>
      <c r="R54" s="25" t="s">
        <v>72</v>
      </c>
      <c r="S54" s="25" t="s">
        <v>75</v>
      </c>
      <c r="T54" s="25">
        <v>41</v>
      </c>
      <c r="V54" s="25" t="s">
        <v>70</v>
      </c>
      <c r="X54" s="25" t="s">
        <v>75</v>
      </c>
      <c r="Y54" s="25" t="s">
        <v>73</v>
      </c>
    </row>
    <row r="55" spans="5:25" s="24" customFormat="1" hidden="1">
      <c r="E55" s="24">
        <v>403</v>
      </c>
      <c r="F55" s="25" t="s">
        <v>75</v>
      </c>
      <c r="G55" s="25" t="s">
        <v>76</v>
      </c>
      <c r="H55" s="25">
        <v>4</v>
      </c>
      <c r="I55" s="25" t="s">
        <v>75</v>
      </c>
      <c r="J55" s="25" t="s">
        <v>74</v>
      </c>
      <c r="K55" s="25" t="s">
        <v>69</v>
      </c>
      <c r="L55" s="25" t="s">
        <v>75</v>
      </c>
      <c r="M55" s="25" t="s">
        <v>71</v>
      </c>
      <c r="N55" s="25" t="s">
        <v>75</v>
      </c>
      <c r="O55" s="25">
        <v>41</v>
      </c>
      <c r="P55" s="25" t="s">
        <v>75</v>
      </c>
      <c r="Q55" s="25" t="s">
        <v>75</v>
      </c>
      <c r="R55" s="25" t="s">
        <v>72</v>
      </c>
      <c r="S55" s="25" t="s">
        <v>75</v>
      </c>
      <c r="T55" s="25">
        <v>41</v>
      </c>
      <c r="V55" s="25" t="s">
        <v>70</v>
      </c>
      <c r="X55" s="25" t="s">
        <v>75</v>
      </c>
      <c r="Y55" s="25" t="s">
        <v>73</v>
      </c>
    </row>
    <row r="56" spans="5:25" s="24" customFormat="1" hidden="1">
      <c r="E56" s="24">
        <v>404</v>
      </c>
      <c r="F56" s="25" t="s">
        <v>75</v>
      </c>
      <c r="G56" s="25" t="s">
        <v>76</v>
      </c>
      <c r="H56" s="25">
        <v>4</v>
      </c>
      <c r="I56" s="25" t="s">
        <v>75</v>
      </c>
      <c r="J56" s="25" t="s">
        <v>74</v>
      </c>
      <c r="K56" s="25" t="s">
        <v>69</v>
      </c>
      <c r="L56" s="25" t="s">
        <v>75</v>
      </c>
      <c r="M56" s="25" t="s">
        <v>71</v>
      </c>
      <c r="N56" s="25" t="s">
        <v>75</v>
      </c>
      <c r="O56" s="25">
        <v>41</v>
      </c>
      <c r="P56" s="25" t="s">
        <v>75</v>
      </c>
      <c r="Q56" s="25" t="s">
        <v>75</v>
      </c>
      <c r="R56" s="25" t="s">
        <v>72</v>
      </c>
      <c r="S56" s="25" t="s">
        <v>75</v>
      </c>
      <c r="T56" s="25">
        <v>41</v>
      </c>
      <c r="V56" s="25" t="s">
        <v>70</v>
      </c>
      <c r="X56" s="25" t="s">
        <v>75</v>
      </c>
      <c r="Y56" s="25" t="s">
        <v>73</v>
      </c>
    </row>
    <row r="57" spans="5:25" s="24" customFormat="1" hidden="1">
      <c r="E57" s="24">
        <v>405</v>
      </c>
      <c r="F57" s="25" t="s">
        <v>75</v>
      </c>
      <c r="G57" s="25" t="s">
        <v>76</v>
      </c>
      <c r="H57" s="25">
        <v>4</v>
      </c>
      <c r="I57" s="25" t="s">
        <v>75</v>
      </c>
      <c r="J57" s="25" t="s">
        <v>74</v>
      </c>
      <c r="K57" s="25" t="s">
        <v>69</v>
      </c>
      <c r="L57" s="25" t="s">
        <v>75</v>
      </c>
      <c r="M57" s="25" t="s">
        <v>71</v>
      </c>
      <c r="N57" s="25" t="s">
        <v>75</v>
      </c>
      <c r="O57" s="25">
        <v>41</v>
      </c>
      <c r="P57" s="25" t="s">
        <v>75</v>
      </c>
      <c r="Q57" s="25" t="s">
        <v>75</v>
      </c>
      <c r="R57" s="25" t="s">
        <v>72</v>
      </c>
      <c r="S57" s="25" t="s">
        <v>75</v>
      </c>
      <c r="T57" s="25">
        <v>41</v>
      </c>
      <c r="V57" s="25" t="s">
        <v>70</v>
      </c>
      <c r="X57" s="25" t="s">
        <v>75</v>
      </c>
      <c r="Y57" s="25" t="s">
        <v>73</v>
      </c>
    </row>
    <row r="58" spans="5:25" s="24" customFormat="1" ht="17" hidden="1" customHeight="1">
      <c r="E58" s="24">
        <v>406</v>
      </c>
      <c r="F58" s="25" t="s">
        <v>75</v>
      </c>
      <c r="G58" s="25" t="s">
        <v>76</v>
      </c>
      <c r="H58" s="25">
        <v>4</v>
      </c>
      <c r="I58" s="25" t="s">
        <v>75</v>
      </c>
      <c r="J58" s="25" t="s">
        <v>74</v>
      </c>
      <c r="K58" s="25" t="s">
        <v>69</v>
      </c>
      <c r="L58" s="25" t="s">
        <v>75</v>
      </c>
      <c r="M58" s="25" t="s">
        <v>71</v>
      </c>
      <c r="N58" s="25" t="s">
        <v>75</v>
      </c>
      <c r="O58" s="25">
        <v>41</v>
      </c>
      <c r="P58" s="25" t="s">
        <v>75</v>
      </c>
      <c r="Q58" s="25" t="s">
        <v>75</v>
      </c>
      <c r="R58" s="25" t="s">
        <v>72</v>
      </c>
      <c r="S58" s="25" t="s">
        <v>75</v>
      </c>
      <c r="T58" s="25">
        <v>41</v>
      </c>
      <c r="V58" s="25" t="s">
        <v>70</v>
      </c>
      <c r="X58" s="25" t="s">
        <v>75</v>
      </c>
      <c r="Y58" s="25" t="s">
        <v>73</v>
      </c>
    </row>
    <row r="59" spans="5:25" s="24" customFormat="1" ht="17" hidden="1" customHeight="1">
      <c r="E59" s="24">
        <v>407</v>
      </c>
      <c r="F59" s="25" t="s">
        <v>75</v>
      </c>
      <c r="G59" s="25" t="s">
        <v>76</v>
      </c>
      <c r="H59" s="25">
        <v>4</v>
      </c>
      <c r="I59" s="25" t="s">
        <v>75</v>
      </c>
      <c r="J59" s="25" t="s">
        <v>74</v>
      </c>
      <c r="K59" s="25" t="s">
        <v>69</v>
      </c>
      <c r="L59" s="25" t="s">
        <v>75</v>
      </c>
      <c r="M59" s="25" t="s">
        <v>71</v>
      </c>
      <c r="N59" s="25" t="s">
        <v>75</v>
      </c>
      <c r="O59" s="25">
        <v>41</v>
      </c>
      <c r="P59" s="25" t="s">
        <v>75</v>
      </c>
      <c r="Q59" s="25" t="s">
        <v>75</v>
      </c>
      <c r="R59" s="25" t="s">
        <v>72</v>
      </c>
      <c r="S59" s="25" t="s">
        <v>75</v>
      </c>
      <c r="T59" s="25">
        <v>41</v>
      </c>
      <c r="V59" s="25" t="s">
        <v>70</v>
      </c>
      <c r="X59" s="25" t="s">
        <v>75</v>
      </c>
      <c r="Y59" s="25" t="s">
        <v>73</v>
      </c>
    </row>
    <row r="60" spans="5:25" s="24" customFormat="1" ht="17" hidden="1" customHeight="1">
      <c r="E60" s="24">
        <v>508</v>
      </c>
      <c r="F60" s="25" t="s">
        <v>75</v>
      </c>
      <c r="G60" s="25" t="s">
        <v>76</v>
      </c>
      <c r="H60" s="25">
        <v>4</v>
      </c>
      <c r="I60" s="25" t="s">
        <v>75</v>
      </c>
      <c r="J60" s="25" t="s">
        <v>74</v>
      </c>
      <c r="K60" s="25" t="s">
        <v>69</v>
      </c>
      <c r="L60" s="25" t="s">
        <v>77</v>
      </c>
      <c r="M60" s="25" t="s">
        <v>78</v>
      </c>
      <c r="N60" s="25" t="s">
        <v>77</v>
      </c>
      <c r="O60" s="25">
        <v>51</v>
      </c>
      <c r="P60" s="25" t="s">
        <v>77</v>
      </c>
      <c r="Q60" s="25" t="s">
        <v>77</v>
      </c>
      <c r="R60" s="25" t="s">
        <v>72</v>
      </c>
      <c r="S60" s="25" t="s">
        <v>77</v>
      </c>
      <c r="T60" s="25">
        <v>51</v>
      </c>
      <c r="V60" s="25" t="s">
        <v>70</v>
      </c>
      <c r="X60" s="25" t="s">
        <v>77</v>
      </c>
      <c r="Y60" s="25" t="s">
        <v>79</v>
      </c>
    </row>
    <row r="61" spans="5:25" s="24" customFormat="1" hidden="1">
      <c r="E61" s="24">
        <v>509</v>
      </c>
      <c r="F61" s="25" t="s">
        <v>75</v>
      </c>
      <c r="G61" s="25" t="s">
        <v>76</v>
      </c>
      <c r="H61" s="25">
        <v>4</v>
      </c>
      <c r="I61" s="25" t="s">
        <v>75</v>
      </c>
      <c r="J61" s="25" t="s">
        <v>74</v>
      </c>
      <c r="K61" s="25" t="s">
        <v>69</v>
      </c>
      <c r="L61" s="25" t="s">
        <v>77</v>
      </c>
      <c r="M61" s="25" t="s">
        <v>78</v>
      </c>
      <c r="N61" s="25" t="s">
        <v>77</v>
      </c>
      <c r="O61" s="25">
        <v>51</v>
      </c>
      <c r="P61" s="25" t="s">
        <v>77</v>
      </c>
      <c r="Q61" s="25" t="s">
        <v>77</v>
      </c>
      <c r="R61" s="25" t="s">
        <v>72</v>
      </c>
      <c r="S61" s="25" t="s">
        <v>77</v>
      </c>
      <c r="T61" s="25">
        <v>51</v>
      </c>
      <c r="V61" s="25" t="s">
        <v>70</v>
      </c>
      <c r="X61" s="25" t="s">
        <v>77</v>
      </c>
      <c r="Y61" s="25" t="s">
        <v>79</v>
      </c>
    </row>
    <row r="62" spans="5:25" s="24" customFormat="1" hidden="1">
      <c r="E62" s="24">
        <v>510</v>
      </c>
      <c r="F62" s="25" t="s">
        <v>75</v>
      </c>
      <c r="G62" s="25" t="s">
        <v>76</v>
      </c>
      <c r="H62" s="25">
        <v>4</v>
      </c>
      <c r="I62" s="25" t="s">
        <v>75</v>
      </c>
      <c r="J62" s="25" t="s">
        <v>74</v>
      </c>
      <c r="K62" s="25" t="s">
        <v>69</v>
      </c>
      <c r="L62" s="25" t="s">
        <v>77</v>
      </c>
      <c r="M62" s="25" t="s">
        <v>78</v>
      </c>
      <c r="N62" s="25" t="s">
        <v>77</v>
      </c>
      <c r="O62" s="25">
        <v>51</v>
      </c>
      <c r="P62" s="25" t="s">
        <v>77</v>
      </c>
      <c r="Q62" s="25" t="s">
        <v>77</v>
      </c>
      <c r="R62" s="25" t="s">
        <v>72</v>
      </c>
      <c r="S62" s="25" t="s">
        <v>77</v>
      </c>
      <c r="T62" s="25">
        <v>51</v>
      </c>
      <c r="V62" s="25" t="s">
        <v>70</v>
      </c>
      <c r="X62" s="25" t="s">
        <v>77</v>
      </c>
      <c r="Y62" s="25" t="s">
        <v>79</v>
      </c>
    </row>
    <row r="63" spans="5:25" s="24" customFormat="1" hidden="1">
      <c r="E63" s="24">
        <v>511</v>
      </c>
      <c r="F63" s="25" t="s">
        <v>77</v>
      </c>
      <c r="G63" s="25" t="s">
        <v>76</v>
      </c>
      <c r="H63" s="25">
        <v>5</v>
      </c>
      <c r="I63" s="25" t="s">
        <v>77</v>
      </c>
      <c r="J63" s="25" t="s">
        <v>74</v>
      </c>
      <c r="K63" s="25" t="s">
        <v>69</v>
      </c>
      <c r="L63" s="25" t="s">
        <v>77</v>
      </c>
      <c r="M63" s="25" t="s">
        <v>78</v>
      </c>
      <c r="N63" s="25" t="s">
        <v>77</v>
      </c>
      <c r="O63" s="25">
        <v>51</v>
      </c>
      <c r="P63" s="25" t="s">
        <v>77</v>
      </c>
      <c r="Q63" s="25" t="s">
        <v>77</v>
      </c>
      <c r="R63" s="25" t="s">
        <v>72</v>
      </c>
      <c r="S63" s="25" t="s">
        <v>77</v>
      </c>
      <c r="T63" s="25">
        <v>51</v>
      </c>
      <c r="V63" s="25" t="s">
        <v>70</v>
      </c>
      <c r="X63" s="25" t="s">
        <v>77</v>
      </c>
      <c r="Y63" s="25" t="s">
        <v>79</v>
      </c>
    </row>
    <row r="64" spans="5:25" s="24" customFormat="1" hidden="1">
      <c r="E64" s="24">
        <v>512</v>
      </c>
      <c r="F64" s="25" t="s">
        <v>77</v>
      </c>
      <c r="G64" s="25" t="s">
        <v>76</v>
      </c>
      <c r="H64" s="25">
        <v>5</v>
      </c>
      <c r="I64" s="25" t="s">
        <v>77</v>
      </c>
      <c r="J64" s="25" t="s">
        <v>74</v>
      </c>
      <c r="K64" s="25" t="s">
        <v>69</v>
      </c>
      <c r="L64" s="25" t="s">
        <v>77</v>
      </c>
      <c r="M64" s="25" t="s">
        <v>78</v>
      </c>
      <c r="N64" s="25" t="s">
        <v>77</v>
      </c>
      <c r="O64" s="25">
        <v>51</v>
      </c>
      <c r="P64" s="25" t="s">
        <v>77</v>
      </c>
      <c r="Q64" s="25" t="s">
        <v>77</v>
      </c>
      <c r="R64" s="25" t="s">
        <v>72</v>
      </c>
      <c r="S64" s="25" t="s">
        <v>77</v>
      </c>
      <c r="T64" s="25">
        <v>51</v>
      </c>
      <c r="V64" s="25" t="s">
        <v>70</v>
      </c>
      <c r="X64" s="25" t="s">
        <v>77</v>
      </c>
      <c r="Y64" s="25" t="s">
        <v>79</v>
      </c>
    </row>
    <row r="65" spans="5:25" s="24" customFormat="1" hidden="1">
      <c r="E65" s="24">
        <v>501</v>
      </c>
      <c r="F65" s="25" t="s">
        <v>77</v>
      </c>
      <c r="G65" s="25" t="s">
        <v>76</v>
      </c>
      <c r="H65" s="25">
        <v>5</v>
      </c>
      <c r="I65" s="25" t="s">
        <v>77</v>
      </c>
      <c r="J65" s="25" t="s">
        <v>74</v>
      </c>
      <c r="K65" s="25" t="s">
        <v>69</v>
      </c>
      <c r="L65" s="25" t="s">
        <v>77</v>
      </c>
      <c r="M65" s="25" t="s">
        <v>78</v>
      </c>
      <c r="N65" s="25" t="s">
        <v>77</v>
      </c>
      <c r="O65" s="25">
        <v>51</v>
      </c>
      <c r="P65" s="25" t="s">
        <v>77</v>
      </c>
      <c r="Q65" s="25" t="s">
        <v>77</v>
      </c>
      <c r="R65" s="25" t="s">
        <v>72</v>
      </c>
      <c r="S65" s="25" t="s">
        <v>77</v>
      </c>
      <c r="T65" s="25">
        <v>51</v>
      </c>
      <c r="V65" s="25" t="s">
        <v>70</v>
      </c>
      <c r="X65" s="25" t="s">
        <v>77</v>
      </c>
      <c r="Y65" s="25" t="s">
        <v>79</v>
      </c>
    </row>
    <row r="66" spans="5:25" s="24" customFormat="1" hidden="1">
      <c r="E66" s="24">
        <v>502</v>
      </c>
      <c r="F66" s="25" t="s">
        <v>77</v>
      </c>
      <c r="G66" s="25" t="s">
        <v>76</v>
      </c>
      <c r="H66" s="25">
        <v>5</v>
      </c>
      <c r="I66" s="25" t="s">
        <v>77</v>
      </c>
      <c r="J66" s="25" t="s">
        <v>74</v>
      </c>
      <c r="K66" s="25" t="s">
        <v>69</v>
      </c>
      <c r="L66" s="25" t="s">
        <v>77</v>
      </c>
      <c r="M66" s="25" t="s">
        <v>78</v>
      </c>
      <c r="N66" s="25" t="s">
        <v>77</v>
      </c>
      <c r="O66" s="25">
        <v>51</v>
      </c>
      <c r="P66" s="25" t="s">
        <v>77</v>
      </c>
      <c r="Q66" s="25" t="s">
        <v>77</v>
      </c>
      <c r="R66" s="25" t="s">
        <v>72</v>
      </c>
      <c r="S66" s="25" t="s">
        <v>77</v>
      </c>
      <c r="T66" s="25">
        <v>51</v>
      </c>
      <c r="V66" s="25" t="s">
        <v>70</v>
      </c>
      <c r="X66" s="25" t="s">
        <v>77</v>
      </c>
      <c r="Y66" s="25" t="s">
        <v>79</v>
      </c>
    </row>
    <row r="67" spans="5:25" s="24" customFormat="1" hidden="1">
      <c r="E67" s="24">
        <v>503</v>
      </c>
      <c r="F67" s="25" t="s">
        <v>77</v>
      </c>
      <c r="G67" s="25" t="s">
        <v>76</v>
      </c>
      <c r="H67" s="25">
        <v>5</v>
      </c>
      <c r="I67" s="25" t="s">
        <v>77</v>
      </c>
      <c r="J67" s="25" t="s">
        <v>74</v>
      </c>
      <c r="K67" s="25" t="s">
        <v>69</v>
      </c>
      <c r="L67" s="25" t="s">
        <v>77</v>
      </c>
      <c r="M67" s="25" t="s">
        <v>78</v>
      </c>
      <c r="N67" s="25" t="s">
        <v>77</v>
      </c>
      <c r="O67" s="25">
        <v>51</v>
      </c>
      <c r="P67" s="25" t="s">
        <v>77</v>
      </c>
      <c r="Q67" s="25" t="s">
        <v>77</v>
      </c>
      <c r="R67" s="25" t="s">
        <v>72</v>
      </c>
      <c r="S67" s="25" t="s">
        <v>77</v>
      </c>
      <c r="T67" s="25">
        <v>51</v>
      </c>
      <c r="V67" s="25" t="s">
        <v>70</v>
      </c>
      <c r="X67" s="25" t="s">
        <v>77</v>
      </c>
      <c r="Y67" s="25" t="s">
        <v>79</v>
      </c>
    </row>
    <row r="68" spans="5:25" s="24" customFormat="1" hidden="1">
      <c r="E68" s="24">
        <v>504</v>
      </c>
      <c r="F68" s="25" t="s">
        <v>77</v>
      </c>
      <c r="G68" s="25" t="s">
        <v>76</v>
      </c>
      <c r="H68" s="25">
        <v>5</v>
      </c>
      <c r="I68" s="25" t="s">
        <v>77</v>
      </c>
      <c r="J68" s="25" t="s">
        <v>74</v>
      </c>
      <c r="K68" s="25" t="s">
        <v>69</v>
      </c>
      <c r="L68" s="25" t="s">
        <v>77</v>
      </c>
      <c r="M68" s="25" t="s">
        <v>78</v>
      </c>
      <c r="N68" s="25" t="s">
        <v>77</v>
      </c>
      <c r="O68" s="25">
        <v>51</v>
      </c>
      <c r="P68" s="25" t="s">
        <v>77</v>
      </c>
      <c r="Q68" s="25" t="s">
        <v>77</v>
      </c>
      <c r="R68" s="25" t="s">
        <v>72</v>
      </c>
      <c r="S68" s="25" t="s">
        <v>77</v>
      </c>
      <c r="T68" s="25">
        <v>51</v>
      </c>
      <c r="V68" s="25" t="s">
        <v>70</v>
      </c>
      <c r="X68" s="25" t="s">
        <v>77</v>
      </c>
      <c r="Y68" s="25" t="s">
        <v>79</v>
      </c>
    </row>
    <row r="69" spans="5:25" s="24" customFormat="1" hidden="1">
      <c r="E69" s="24">
        <v>505</v>
      </c>
      <c r="F69" s="25" t="s">
        <v>77</v>
      </c>
      <c r="G69" s="25" t="s">
        <v>76</v>
      </c>
      <c r="H69" s="25">
        <v>5</v>
      </c>
      <c r="I69" s="25" t="s">
        <v>77</v>
      </c>
      <c r="J69" s="25" t="s">
        <v>74</v>
      </c>
      <c r="K69" s="25" t="s">
        <v>69</v>
      </c>
      <c r="L69" s="25" t="s">
        <v>77</v>
      </c>
      <c r="M69" s="25" t="s">
        <v>78</v>
      </c>
      <c r="N69" s="25" t="s">
        <v>77</v>
      </c>
      <c r="O69" s="25">
        <v>51</v>
      </c>
      <c r="P69" s="25" t="s">
        <v>77</v>
      </c>
      <c r="Q69" s="25" t="s">
        <v>77</v>
      </c>
      <c r="R69" s="25" t="s">
        <v>72</v>
      </c>
      <c r="S69" s="25" t="s">
        <v>77</v>
      </c>
      <c r="T69" s="25">
        <v>51</v>
      </c>
      <c r="V69" s="25" t="s">
        <v>70</v>
      </c>
      <c r="X69" s="25" t="s">
        <v>77</v>
      </c>
      <c r="Y69" s="25" t="s">
        <v>79</v>
      </c>
    </row>
    <row r="70" spans="5:25" s="24" customFormat="1" hidden="1">
      <c r="E70" s="24">
        <v>506</v>
      </c>
      <c r="F70" s="25" t="s">
        <v>77</v>
      </c>
      <c r="G70" s="25" t="s">
        <v>76</v>
      </c>
      <c r="H70" s="25">
        <v>5</v>
      </c>
      <c r="I70" s="25" t="s">
        <v>77</v>
      </c>
      <c r="J70" s="25" t="s">
        <v>74</v>
      </c>
      <c r="K70" s="25" t="s">
        <v>69</v>
      </c>
      <c r="L70" s="25" t="s">
        <v>77</v>
      </c>
      <c r="M70" s="25" t="s">
        <v>78</v>
      </c>
      <c r="N70" s="25" t="s">
        <v>77</v>
      </c>
      <c r="O70" s="25">
        <v>51</v>
      </c>
      <c r="P70" s="25" t="s">
        <v>77</v>
      </c>
      <c r="Q70" s="25" t="s">
        <v>77</v>
      </c>
      <c r="R70" s="25" t="s">
        <v>72</v>
      </c>
      <c r="S70" s="25" t="s">
        <v>77</v>
      </c>
      <c r="T70" s="25">
        <v>51</v>
      </c>
      <c r="V70" s="25" t="s">
        <v>70</v>
      </c>
      <c r="X70" s="25" t="s">
        <v>77</v>
      </c>
      <c r="Y70" s="25" t="s">
        <v>79</v>
      </c>
    </row>
    <row r="71" spans="5:25" s="24" customFormat="1" hidden="1">
      <c r="E71" s="24">
        <v>507</v>
      </c>
      <c r="F71" s="25" t="s">
        <v>77</v>
      </c>
      <c r="G71" s="25" t="s">
        <v>76</v>
      </c>
      <c r="H71" s="25">
        <v>5</v>
      </c>
      <c r="I71" s="25" t="s">
        <v>77</v>
      </c>
      <c r="J71" s="25" t="s">
        <v>74</v>
      </c>
      <c r="K71" s="25" t="s">
        <v>69</v>
      </c>
      <c r="L71" s="25" t="s">
        <v>77</v>
      </c>
      <c r="M71" s="25" t="s">
        <v>78</v>
      </c>
      <c r="N71" s="25" t="s">
        <v>77</v>
      </c>
      <c r="O71" s="25">
        <v>51</v>
      </c>
      <c r="P71" s="25" t="s">
        <v>77</v>
      </c>
      <c r="Q71" s="25" t="s">
        <v>77</v>
      </c>
      <c r="R71" s="25" t="s">
        <v>72</v>
      </c>
      <c r="S71" s="25" t="s">
        <v>77</v>
      </c>
      <c r="T71" s="25">
        <v>51</v>
      </c>
      <c r="V71" s="25" t="s">
        <v>70</v>
      </c>
      <c r="X71" s="25" t="s">
        <v>77</v>
      </c>
      <c r="Y71" s="25" t="s">
        <v>79</v>
      </c>
    </row>
    <row r="72" spans="5:25" s="24" customFormat="1" hidden="1">
      <c r="E72" s="24">
        <v>608</v>
      </c>
      <c r="F72" s="25" t="s">
        <v>77</v>
      </c>
      <c r="G72" s="25" t="s">
        <v>76</v>
      </c>
      <c r="H72" s="25">
        <v>5</v>
      </c>
      <c r="I72" s="25" t="s">
        <v>77</v>
      </c>
      <c r="J72" s="25" t="s">
        <v>74</v>
      </c>
      <c r="K72" s="25" t="s">
        <v>69</v>
      </c>
      <c r="L72" s="25" t="s">
        <v>80</v>
      </c>
      <c r="M72" s="25" t="s">
        <v>78</v>
      </c>
      <c r="N72" s="25" t="s">
        <v>80</v>
      </c>
      <c r="O72" s="25">
        <v>61</v>
      </c>
      <c r="P72" s="25" t="s">
        <v>80</v>
      </c>
      <c r="Q72" s="25" t="s">
        <v>80</v>
      </c>
      <c r="R72" s="25" t="s">
        <v>72</v>
      </c>
      <c r="S72" s="25" t="s">
        <v>80</v>
      </c>
      <c r="T72" s="25">
        <v>61</v>
      </c>
      <c r="V72" s="25" t="s">
        <v>70</v>
      </c>
      <c r="X72" s="25" t="s">
        <v>80</v>
      </c>
      <c r="Y72" s="25" t="s">
        <v>79</v>
      </c>
    </row>
    <row r="73" spans="5:25" s="24" customFormat="1" hidden="1">
      <c r="E73" s="24">
        <v>609</v>
      </c>
      <c r="F73" s="25" t="s">
        <v>77</v>
      </c>
      <c r="G73" s="25" t="s">
        <v>76</v>
      </c>
      <c r="H73" s="25">
        <v>5</v>
      </c>
      <c r="I73" s="25" t="s">
        <v>77</v>
      </c>
      <c r="J73" s="25" t="s">
        <v>74</v>
      </c>
      <c r="K73" s="25" t="s">
        <v>69</v>
      </c>
      <c r="L73" s="25" t="s">
        <v>80</v>
      </c>
      <c r="M73" s="25" t="s">
        <v>78</v>
      </c>
      <c r="N73" s="25" t="s">
        <v>80</v>
      </c>
      <c r="O73" s="25">
        <v>61</v>
      </c>
      <c r="P73" s="25" t="s">
        <v>80</v>
      </c>
      <c r="Q73" s="25" t="s">
        <v>80</v>
      </c>
      <c r="R73" s="25" t="s">
        <v>72</v>
      </c>
      <c r="S73" s="25" t="s">
        <v>80</v>
      </c>
      <c r="T73" s="25">
        <v>61</v>
      </c>
      <c r="V73" s="25" t="s">
        <v>70</v>
      </c>
      <c r="X73" s="25" t="s">
        <v>80</v>
      </c>
      <c r="Y73" s="25" t="s">
        <v>79</v>
      </c>
    </row>
    <row r="74" spans="5:25" s="24" customFormat="1" hidden="1">
      <c r="E74" s="24">
        <v>610</v>
      </c>
      <c r="F74" s="25" t="s">
        <v>77</v>
      </c>
      <c r="G74" s="25" t="s">
        <v>76</v>
      </c>
      <c r="H74" s="25">
        <v>5</v>
      </c>
      <c r="I74" s="25" t="s">
        <v>77</v>
      </c>
      <c r="J74" s="25" t="s">
        <v>74</v>
      </c>
      <c r="K74" s="25" t="s">
        <v>69</v>
      </c>
      <c r="L74" s="25" t="s">
        <v>80</v>
      </c>
      <c r="M74" s="25" t="s">
        <v>78</v>
      </c>
      <c r="N74" s="25" t="s">
        <v>80</v>
      </c>
      <c r="O74" s="25">
        <v>61</v>
      </c>
      <c r="P74" s="25" t="s">
        <v>80</v>
      </c>
      <c r="Q74" s="25" t="s">
        <v>80</v>
      </c>
      <c r="R74" s="25" t="s">
        <v>72</v>
      </c>
      <c r="S74" s="25" t="s">
        <v>80</v>
      </c>
      <c r="T74" s="25">
        <v>61</v>
      </c>
      <c r="V74" s="25" t="s">
        <v>70</v>
      </c>
      <c r="X74" s="25" t="s">
        <v>80</v>
      </c>
      <c r="Y74" s="25" t="s">
        <v>79</v>
      </c>
    </row>
    <row r="75" spans="5:25" s="24" customFormat="1" hidden="1">
      <c r="E75" s="24">
        <v>611</v>
      </c>
      <c r="F75" s="25" t="s">
        <v>80</v>
      </c>
      <c r="G75" s="25" t="s">
        <v>76</v>
      </c>
      <c r="H75" s="25">
        <v>6</v>
      </c>
      <c r="I75" s="25" t="s">
        <v>80</v>
      </c>
      <c r="J75" s="25" t="s">
        <v>74</v>
      </c>
      <c r="K75" s="25" t="s">
        <v>69</v>
      </c>
      <c r="L75" s="25" t="s">
        <v>80</v>
      </c>
      <c r="M75" s="25" t="s">
        <v>78</v>
      </c>
      <c r="N75" s="25" t="s">
        <v>80</v>
      </c>
      <c r="O75" s="25">
        <v>61</v>
      </c>
      <c r="P75" s="25" t="s">
        <v>80</v>
      </c>
      <c r="Q75" s="25" t="s">
        <v>80</v>
      </c>
      <c r="R75" s="25" t="s">
        <v>72</v>
      </c>
      <c r="S75" s="25" t="s">
        <v>80</v>
      </c>
      <c r="T75" s="25">
        <v>61</v>
      </c>
      <c r="V75" s="25" t="s">
        <v>70</v>
      </c>
      <c r="X75" s="25" t="s">
        <v>80</v>
      </c>
      <c r="Y75" s="25" t="s">
        <v>79</v>
      </c>
    </row>
    <row r="76" spans="5:25" s="24" customFormat="1" hidden="1">
      <c r="E76" s="24">
        <v>612</v>
      </c>
      <c r="F76" s="25" t="s">
        <v>80</v>
      </c>
      <c r="G76" s="25" t="s">
        <v>76</v>
      </c>
      <c r="H76" s="25">
        <v>6</v>
      </c>
      <c r="I76" s="25" t="s">
        <v>80</v>
      </c>
      <c r="J76" s="25" t="s">
        <v>74</v>
      </c>
      <c r="K76" s="25" t="s">
        <v>69</v>
      </c>
      <c r="L76" s="25" t="s">
        <v>80</v>
      </c>
      <c r="M76" s="25" t="s">
        <v>78</v>
      </c>
      <c r="N76" s="25" t="s">
        <v>80</v>
      </c>
      <c r="O76" s="25">
        <v>61</v>
      </c>
      <c r="P76" s="25" t="s">
        <v>80</v>
      </c>
      <c r="Q76" s="25" t="s">
        <v>80</v>
      </c>
      <c r="R76" s="25" t="s">
        <v>72</v>
      </c>
      <c r="S76" s="25" t="s">
        <v>80</v>
      </c>
      <c r="T76" s="25">
        <v>61</v>
      </c>
      <c r="V76" s="25" t="s">
        <v>70</v>
      </c>
      <c r="X76" s="25" t="s">
        <v>80</v>
      </c>
      <c r="Y76" s="25" t="s">
        <v>79</v>
      </c>
    </row>
    <row r="77" spans="5:25" s="24" customFormat="1" hidden="1">
      <c r="E77" s="24">
        <v>601</v>
      </c>
      <c r="F77" s="25" t="s">
        <v>80</v>
      </c>
      <c r="G77" s="25" t="s">
        <v>76</v>
      </c>
      <c r="H77" s="25">
        <v>6</v>
      </c>
      <c r="I77" s="25" t="s">
        <v>80</v>
      </c>
      <c r="J77" s="25" t="s">
        <v>74</v>
      </c>
      <c r="K77" s="25" t="s">
        <v>69</v>
      </c>
      <c r="L77" s="25" t="s">
        <v>80</v>
      </c>
      <c r="M77" s="25" t="s">
        <v>78</v>
      </c>
      <c r="N77" s="25" t="s">
        <v>80</v>
      </c>
      <c r="O77" s="25">
        <v>61</v>
      </c>
      <c r="P77" s="25" t="s">
        <v>80</v>
      </c>
      <c r="Q77" s="25" t="s">
        <v>80</v>
      </c>
      <c r="R77" s="25" t="s">
        <v>72</v>
      </c>
      <c r="S77" s="25" t="s">
        <v>80</v>
      </c>
      <c r="T77" s="25">
        <v>61</v>
      </c>
      <c r="V77" s="25" t="s">
        <v>70</v>
      </c>
      <c r="X77" s="25" t="s">
        <v>80</v>
      </c>
      <c r="Y77" s="25" t="s">
        <v>79</v>
      </c>
    </row>
    <row r="78" spans="5:25" s="24" customFormat="1" hidden="1">
      <c r="E78" s="24">
        <v>602</v>
      </c>
      <c r="F78" s="25" t="s">
        <v>80</v>
      </c>
      <c r="G78" s="25" t="s">
        <v>76</v>
      </c>
      <c r="H78" s="25">
        <v>6</v>
      </c>
      <c r="I78" s="25" t="s">
        <v>80</v>
      </c>
      <c r="J78" s="25" t="s">
        <v>74</v>
      </c>
      <c r="K78" s="25" t="s">
        <v>69</v>
      </c>
      <c r="L78" s="25" t="s">
        <v>80</v>
      </c>
      <c r="M78" s="25" t="s">
        <v>78</v>
      </c>
      <c r="N78" s="25" t="s">
        <v>80</v>
      </c>
      <c r="O78" s="25">
        <v>61</v>
      </c>
      <c r="P78" s="25" t="s">
        <v>80</v>
      </c>
      <c r="Q78" s="25" t="s">
        <v>80</v>
      </c>
      <c r="R78" s="25" t="s">
        <v>72</v>
      </c>
      <c r="S78" s="25" t="s">
        <v>80</v>
      </c>
      <c r="T78" s="25">
        <v>61</v>
      </c>
      <c r="V78" s="25" t="s">
        <v>70</v>
      </c>
      <c r="X78" s="25" t="s">
        <v>80</v>
      </c>
      <c r="Y78" s="25" t="s">
        <v>79</v>
      </c>
    </row>
    <row r="79" spans="5:25" s="24" customFormat="1" hidden="1">
      <c r="E79" s="24">
        <v>603</v>
      </c>
      <c r="F79" s="25" t="s">
        <v>80</v>
      </c>
      <c r="G79" s="25" t="s">
        <v>76</v>
      </c>
      <c r="H79" s="25">
        <v>6</v>
      </c>
      <c r="I79" s="25" t="s">
        <v>80</v>
      </c>
      <c r="J79" s="25" t="s">
        <v>74</v>
      </c>
      <c r="K79" s="25" t="s">
        <v>69</v>
      </c>
      <c r="L79" s="25" t="s">
        <v>80</v>
      </c>
      <c r="M79" s="25" t="s">
        <v>78</v>
      </c>
      <c r="N79" s="25" t="s">
        <v>80</v>
      </c>
      <c r="O79" s="25">
        <v>61</v>
      </c>
      <c r="P79" s="25" t="s">
        <v>80</v>
      </c>
      <c r="Q79" s="25" t="s">
        <v>80</v>
      </c>
      <c r="R79" s="25" t="s">
        <v>72</v>
      </c>
      <c r="S79" s="25" t="s">
        <v>80</v>
      </c>
      <c r="T79" s="25">
        <v>61</v>
      </c>
      <c r="V79" s="25" t="s">
        <v>70</v>
      </c>
      <c r="X79" s="25" t="s">
        <v>80</v>
      </c>
      <c r="Y79" s="25" t="s">
        <v>79</v>
      </c>
    </row>
    <row r="80" spans="5:25" s="24" customFormat="1" hidden="1">
      <c r="E80" s="24">
        <v>604</v>
      </c>
      <c r="F80" s="25" t="s">
        <v>80</v>
      </c>
      <c r="G80" s="25" t="s">
        <v>76</v>
      </c>
      <c r="H80" s="25">
        <v>6</v>
      </c>
      <c r="I80" s="25" t="s">
        <v>80</v>
      </c>
      <c r="J80" s="25" t="s">
        <v>74</v>
      </c>
      <c r="K80" s="25" t="s">
        <v>69</v>
      </c>
      <c r="L80" s="25" t="s">
        <v>80</v>
      </c>
      <c r="M80" s="25" t="s">
        <v>78</v>
      </c>
      <c r="N80" s="25" t="s">
        <v>80</v>
      </c>
      <c r="O80" s="25">
        <v>61</v>
      </c>
      <c r="P80" s="25" t="s">
        <v>80</v>
      </c>
      <c r="Q80" s="25" t="s">
        <v>80</v>
      </c>
      <c r="R80" s="25" t="s">
        <v>72</v>
      </c>
      <c r="S80" s="25" t="s">
        <v>80</v>
      </c>
      <c r="T80" s="25">
        <v>61</v>
      </c>
      <c r="V80" s="25" t="s">
        <v>70</v>
      </c>
      <c r="X80" s="25" t="s">
        <v>80</v>
      </c>
      <c r="Y80" s="25" t="s">
        <v>79</v>
      </c>
    </row>
    <row r="81" spans="5:25" s="24" customFormat="1" hidden="1">
      <c r="E81" s="24">
        <v>605</v>
      </c>
      <c r="F81" s="25" t="s">
        <v>80</v>
      </c>
      <c r="G81" s="25" t="s">
        <v>76</v>
      </c>
      <c r="H81" s="25">
        <v>6</v>
      </c>
      <c r="I81" s="25" t="s">
        <v>80</v>
      </c>
      <c r="J81" s="25" t="s">
        <v>74</v>
      </c>
      <c r="K81" s="25" t="s">
        <v>69</v>
      </c>
      <c r="L81" s="25" t="s">
        <v>80</v>
      </c>
      <c r="M81" s="25" t="s">
        <v>78</v>
      </c>
      <c r="N81" s="25" t="s">
        <v>80</v>
      </c>
      <c r="O81" s="25">
        <v>61</v>
      </c>
      <c r="P81" s="25" t="s">
        <v>80</v>
      </c>
      <c r="Q81" s="25" t="s">
        <v>80</v>
      </c>
      <c r="R81" s="25" t="s">
        <v>72</v>
      </c>
      <c r="S81" s="25" t="s">
        <v>80</v>
      </c>
      <c r="T81" s="25">
        <v>61</v>
      </c>
      <c r="V81" s="25" t="s">
        <v>70</v>
      </c>
      <c r="X81" s="25" t="s">
        <v>80</v>
      </c>
      <c r="Y81" s="25" t="s">
        <v>79</v>
      </c>
    </row>
    <row r="82" spans="5:25" s="24" customFormat="1" hidden="1">
      <c r="E82" s="24">
        <v>606</v>
      </c>
      <c r="F82" s="25" t="s">
        <v>80</v>
      </c>
      <c r="G82" s="25" t="s">
        <v>76</v>
      </c>
      <c r="H82" s="25">
        <v>6</v>
      </c>
      <c r="I82" s="25" t="s">
        <v>80</v>
      </c>
      <c r="J82" s="25" t="s">
        <v>74</v>
      </c>
      <c r="K82" s="25" t="s">
        <v>69</v>
      </c>
      <c r="L82" s="25" t="s">
        <v>80</v>
      </c>
      <c r="M82" s="25" t="s">
        <v>78</v>
      </c>
      <c r="N82" s="25" t="s">
        <v>80</v>
      </c>
      <c r="O82" s="25">
        <v>61</v>
      </c>
      <c r="P82" s="25" t="s">
        <v>80</v>
      </c>
      <c r="Q82" s="25" t="s">
        <v>80</v>
      </c>
      <c r="R82" s="25" t="s">
        <v>72</v>
      </c>
      <c r="S82" s="25" t="s">
        <v>80</v>
      </c>
      <c r="T82" s="25">
        <v>61</v>
      </c>
      <c r="V82" s="25" t="s">
        <v>70</v>
      </c>
      <c r="X82" s="25" t="s">
        <v>80</v>
      </c>
      <c r="Y82" s="25" t="s">
        <v>79</v>
      </c>
    </row>
    <row r="83" spans="5:25" s="24" customFormat="1" hidden="1">
      <c r="E83" s="24">
        <v>607</v>
      </c>
      <c r="F83" s="25" t="s">
        <v>80</v>
      </c>
      <c r="G83" s="25" t="s">
        <v>76</v>
      </c>
      <c r="H83" s="25">
        <v>6</v>
      </c>
      <c r="I83" s="25" t="s">
        <v>80</v>
      </c>
      <c r="J83" s="25" t="s">
        <v>74</v>
      </c>
      <c r="K83" s="25" t="s">
        <v>69</v>
      </c>
      <c r="L83" s="25" t="s">
        <v>80</v>
      </c>
      <c r="M83" s="25" t="s">
        <v>78</v>
      </c>
      <c r="N83" s="25" t="s">
        <v>80</v>
      </c>
      <c r="O83" s="25">
        <v>61</v>
      </c>
      <c r="P83" s="25" t="s">
        <v>80</v>
      </c>
      <c r="Q83" s="25" t="s">
        <v>80</v>
      </c>
      <c r="R83" s="25" t="s">
        <v>72</v>
      </c>
      <c r="S83" s="25" t="s">
        <v>80</v>
      </c>
      <c r="T83" s="25">
        <v>61</v>
      </c>
      <c r="V83" s="25" t="s">
        <v>70</v>
      </c>
      <c r="X83" s="25" t="s">
        <v>80</v>
      </c>
      <c r="Y83" s="25" t="s">
        <v>79</v>
      </c>
    </row>
    <row r="84" spans="5:25" s="24" customFormat="1" hidden="1">
      <c r="E84" s="24">
        <v>708</v>
      </c>
      <c r="F84" s="25" t="s">
        <v>80</v>
      </c>
      <c r="G84" s="25" t="s">
        <v>76</v>
      </c>
      <c r="H84" s="25">
        <v>6</v>
      </c>
      <c r="I84" s="25" t="s">
        <v>80</v>
      </c>
      <c r="J84" s="25" t="s">
        <v>74</v>
      </c>
      <c r="K84" s="25" t="s">
        <v>69</v>
      </c>
      <c r="L84" s="25" t="s">
        <v>81</v>
      </c>
      <c r="M84" s="25" t="s">
        <v>78</v>
      </c>
      <c r="N84" s="25" t="s">
        <v>81</v>
      </c>
      <c r="O84" s="25">
        <v>71</v>
      </c>
      <c r="P84" s="25" t="s">
        <v>81</v>
      </c>
      <c r="Q84" s="25" t="s">
        <v>81</v>
      </c>
      <c r="R84" s="25" t="s">
        <v>72</v>
      </c>
      <c r="S84" s="25" t="s">
        <v>81</v>
      </c>
      <c r="T84" s="25">
        <v>71</v>
      </c>
      <c r="V84" s="25" t="s">
        <v>70</v>
      </c>
      <c r="X84" s="25" t="s">
        <v>80</v>
      </c>
      <c r="Y84" s="25" t="s">
        <v>79</v>
      </c>
    </row>
    <row r="85" spans="5:25" s="24" customFormat="1" hidden="1">
      <c r="E85" s="24">
        <v>709</v>
      </c>
      <c r="F85" s="25" t="s">
        <v>80</v>
      </c>
      <c r="G85" s="25" t="s">
        <v>76</v>
      </c>
      <c r="H85" s="25">
        <v>6</v>
      </c>
      <c r="I85" s="25" t="s">
        <v>80</v>
      </c>
      <c r="J85" s="25" t="s">
        <v>74</v>
      </c>
      <c r="K85" s="25" t="s">
        <v>69</v>
      </c>
      <c r="L85" s="25" t="s">
        <v>81</v>
      </c>
      <c r="M85" s="25" t="s">
        <v>78</v>
      </c>
      <c r="N85" s="25" t="s">
        <v>81</v>
      </c>
      <c r="O85" s="25">
        <v>71</v>
      </c>
      <c r="P85" s="25" t="s">
        <v>81</v>
      </c>
      <c r="Q85" s="25" t="s">
        <v>81</v>
      </c>
      <c r="R85" s="25" t="s">
        <v>72</v>
      </c>
      <c r="S85" s="25" t="s">
        <v>81</v>
      </c>
      <c r="T85" s="25">
        <v>71</v>
      </c>
      <c r="V85" s="25" t="s">
        <v>70</v>
      </c>
      <c r="X85" s="25" t="s">
        <v>80</v>
      </c>
      <c r="Y85" s="25" t="s">
        <v>79</v>
      </c>
    </row>
    <row r="86" spans="5:25" s="24" customFormat="1" hidden="1">
      <c r="E86" s="24">
        <v>710</v>
      </c>
      <c r="F86" s="25" t="s">
        <v>80</v>
      </c>
      <c r="G86" s="25" t="s">
        <v>76</v>
      </c>
      <c r="H86" s="25">
        <v>6</v>
      </c>
      <c r="I86" s="25" t="s">
        <v>80</v>
      </c>
      <c r="J86" s="25" t="s">
        <v>74</v>
      </c>
      <c r="K86" s="25" t="s">
        <v>69</v>
      </c>
      <c r="L86" s="25" t="s">
        <v>81</v>
      </c>
      <c r="M86" s="25" t="s">
        <v>78</v>
      </c>
      <c r="N86" s="25" t="s">
        <v>81</v>
      </c>
      <c r="O86" s="25">
        <v>71</v>
      </c>
      <c r="P86" s="25" t="s">
        <v>81</v>
      </c>
      <c r="Q86" s="25" t="s">
        <v>81</v>
      </c>
      <c r="R86" s="25" t="s">
        <v>72</v>
      </c>
      <c r="S86" s="25" t="s">
        <v>81</v>
      </c>
      <c r="T86" s="25">
        <v>71</v>
      </c>
      <c r="V86" s="25" t="s">
        <v>70</v>
      </c>
      <c r="X86" s="25" t="s">
        <v>80</v>
      </c>
      <c r="Y86" s="25" t="s">
        <v>79</v>
      </c>
    </row>
    <row r="87" spans="5:25" s="24" customFormat="1" hidden="1">
      <c r="E87" s="24">
        <v>711</v>
      </c>
      <c r="F87" s="25" t="s">
        <v>81</v>
      </c>
      <c r="G87" s="25" t="s">
        <v>76</v>
      </c>
      <c r="H87" s="25">
        <v>6</v>
      </c>
      <c r="I87" s="25" t="s">
        <v>80</v>
      </c>
      <c r="J87" s="25" t="s">
        <v>74</v>
      </c>
      <c r="K87" s="25" t="s">
        <v>69</v>
      </c>
      <c r="L87" s="25" t="s">
        <v>81</v>
      </c>
      <c r="M87" s="25" t="s">
        <v>78</v>
      </c>
      <c r="N87" s="25" t="s">
        <v>81</v>
      </c>
      <c r="O87" s="25">
        <v>71</v>
      </c>
      <c r="P87" s="25" t="s">
        <v>81</v>
      </c>
      <c r="Q87" s="25" t="s">
        <v>81</v>
      </c>
      <c r="R87" s="25" t="s">
        <v>72</v>
      </c>
      <c r="S87" s="25" t="s">
        <v>81</v>
      </c>
      <c r="T87" s="25">
        <v>71</v>
      </c>
      <c r="V87" s="25" t="s">
        <v>70</v>
      </c>
      <c r="X87" s="25" t="s">
        <v>80</v>
      </c>
      <c r="Y87" s="25" t="s">
        <v>79</v>
      </c>
    </row>
    <row r="88" spans="5:25" s="24" customFormat="1" hidden="1">
      <c r="E88" s="24">
        <v>712</v>
      </c>
      <c r="F88" s="25" t="s">
        <v>81</v>
      </c>
      <c r="G88" s="25" t="s">
        <v>76</v>
      </c>
      <c r="H88" s="25">
        <v>6</v>
      </c>
      <c r="I88" s="25" t="s">
        <v>80</v>
      </c>
      <c r="J88" s="25" t="s">
        <v>74</v>
      </c>
      <c r="K88" s="25" t="s">
        <v>69</v>
      </c>
      <c r="L88" s="25" t="s">
        <v>81</v>
      </c>
      <c r="M88" s="25" t="s">
        <v>78</v>
      </c>
      <c r="N88" s="25" t="s">
        <v>81</v>
      </c>
      <c r="O88" s="25">
        <v>71</v>
      </c>
      <c r="P88" s="25" t="s">
        <v>81</v>
      </c>
      <c r="Q88" s="25" t="s">
        <v>81</v>
      </c>
      <c r="R88" s="25" t="s">
        <v>72</v>
      </c>
      <c r="S88" s="25" t="s">
        <v>81</v>
      </c>
      <c r="T88" s="25">
        <v>71</v>
      </c>
      <c r="V88" s="25" t="s">
        <v>70</v>
      </c>
      <c r="X88" s="25" t="s">
        <v>80</v>
      </c>
      <c r="Y88" s="25" t="s">
        <v>79</v>
      </c>
    </row>
    <row r="89" spans="5:25" s="24" customFormat="1" hidden="1">
      <c r="E89" s="24">
        <v>701</v>
      </c>
      <c r="F89" s="25" t="s">
        <v>81</v>
      </c>
      <c r="G89" s="25" t="s">
        <v>76</v>
      </c>
      <c r="H89" s="25">
        <v>6</v>
      </c>
      <c r="I89" s="25" t="s">
        <v>80</v>
      </c>
      <c r="J89" s="25" t="s">
        <v>74</v>
      </c>
      <c r="K89" s="25" t="s">
        <v>69</v>
      </c>
      <c r="L89" s="25" t="s">
        <v>81</v>
      </c>
      <c r="M89" s="25" t="s">
        <v>78</v>
      </c>
      <c r="N89" s="25" t="s">
        <v>81</v>
      </c>
      <c r="O89" s="25">
        <v>71</v>
      </c>
      <c r="P89" s="25" t="s">
        <v>81</v>
      </c>
      <c r="Q89" s="25" t="s">
        <v>81</v>
      </c>
      <c r="R89" s="25" t="s">
        <v>72</v>
      </c>
      <c r="S89" s="25" t="s">
        <v>81</v>
      </c>
      <c r="T89" s="25">
        <v>71</v>
      </c>
      <c r="V89" s="25" t="s">
        <v>70</v>
      </c>
      <c r="X89" s="25" t="s">
        <v>80</v>
      </c>
      <c r="Y89" s="25" t="s">
        <v>79</v>
      </c>
    </row>
    <row r="90" spans="5:25" s="24" customFormat="1" hidden="1">
      <c r="E90" s="24">
        <v>702</v>
      </c>
      <c r="F90" s="25" t="s">
        <v>81</v>
      </c>
      <c r="G90" s="25" t="s">
        <v>76</v>
      </c>
      <c r="H90" s="25">
        <v>6</v>
      </c>
      <c r="I90" s="25" t="s">
        <v>80</v>
      </c>
      <c r="J90" s="25" t="s">
        <v>74</v>
      </c>
      <c r="K90" s="25" t="s">
        <v>69</v>
      </c>
      <c r="L90" s="25" t="s">
        <v>81</v>
      </c>
      <c r="M90" s="25" t="s">
        <v>78</v>
      </c>
      <c r="N90" s="25" t="s">
        <v>81</v>
      </c>
      <c r="O90" s="25">
        <v>71</v>
      </c>
      <c r="P90" s="25" t="s">
        <v>81</v>
      </c>
      <c r="Q90" s="25" t="s">
        <v>81</v>
      </c>
      <c r="R90" s="25" t="s">
        <v>72</v>
      </c>
      <c r="S90" s="25" t="s">
        <v>81</v>
      </c>
      <c r="T90" s="25">
        <v>71</v>
      </c>
      <c r="V90" s="25" t="s">
        <v>70</v>
      </c>
      <c r="X90" s="25" t="s">
        <v>80</v>
      </c>
      <c r="Y90" s="25" t="s">
        <v>79</v>
      </c>
    </row>
    <row r="91" spans="5:25" s="24" customFormat="1" hidden="1">
      <c r="E91" s="24">
        <v>703</v>
      </c>
      <c r="F91" s="25" t="s">
        <v>81</v>
      </c>
      <c r="G91" s="25" t="s">
        <v>76</v>
      </c>
      <c r="H91" s="25">
        <v>6</v>
      </c>
      <c r="I91" s="25" t="s">
        <v>80</v>
      </c>
      <c r="J91" s="25" t="s">
        <v>74</v>
      </c>
      <c r="K91" s="25" t="s">
        <v>69</v>
      </c>
      <c r="L91" s="25" t="s">
        <v>81</v>
      </c>
      <c r="M91" s="25" t="s">
        <v>78</v>
      </c>
      <c r="N91" s="25" t="s">
        <v>81</v>
      </c>
      <c r="O91" s="25">
        <v>71</v>
      </c>
      <c r="P91" s="25" t="s">
        <v>81</v>
      </c>
      <c r="Q91" s="25" t="s">
        <v>81</v>
      </c>
      <c r="R91" s="25" t="s">
        <v>72</v>
      </c>
      <c r="S91" s="25" t="s">
        <v>81</v>
      </c>
      <c r="T91" s="25">
        <v>71</v>
      </c>
      <c r="V91" s="25" t="s">
        <v>70</v>
      </c>
      <c r="X91" s="25" t="s">
        <v>80</v>
      </c>
      <c r="Y91" s="25" t="s">
        <v>79</v>
      </c>
    </row>
    <row r="92" spans="5:25" s="24" customFormat="1" hidden="1">
      <c r="E92" s="24">
        <v>704</v>
      </c>
      <c r="F92" s="25" t="s">
        <v>81</v>
      </c>
      <c r="G92" s="25" t="s">
        <v>76</v>
      </c>
      <c r="H92" s="25">
        <v>6</v>
      </c>
      <c r="I92" s="25" t="s">
        <v>80</v>
      </c>
      <c r="J92" s="25" t="s">
        <v>74</v>
      </c>
      <c r="K92" s="25" t="s">
        <v>69</v>
      </c>
      <c r="L92" s="25" t="s">
        <v>81</v>
      </c>
      <c r="M92" s="25" t="s">
        <v>78</v>
      </c>
      <c r="N92" s="25" t="s">
        <v>81</v>
      </c>
      <c r="O92" s="25">
        <v>71</v>
      </c>
      <c r="P92" s="25" t="s">
        <v>81</v>
      </c>
      <c r="Q92" s="25" t="s">
        <v>81</v>
      </c>
      <c r="R92" s="25" t="s">
        <v>72</v>
      </c>
      <c r="S92" s="25" t="s">
        <v>81</v>
      </c>
      <c r="T92" s="25">
        <v>71</v>
      </c>
      <c r="V92" s="25" t="s">
        <v>70</v>
      </c>
      <c r="X92" s="25" t="s">
        <v>80</v>
      </c>
      <c r="Y92" s="25" t="s">
        <v>79</v>
      </c>
    </row>
    <row r="93" spans="5:25" s="24" customFormat="1" hidden="1">
      <c r="E93" s="24">
        <v>705</v>
      </c>
      <c r="F93" s="25" t="s">
        <v>81</v>
      </c>
      <c r="G93" s="25" t="s">
        <v>76</v>
      </c>
      <c r="H93" s="25">
        <v>6</v>
      </c>
      <c r="I93" s="25" t="s">
        <v>80</v>
      </c>
      <c r="J93" s="25" t="s">
        <v>74</v>
      </c>
      <c r="K93" s="25" t="s">
        <v>69</v>
      </c>
      <c r="L93" s="25" t="s">
        <v>81</v>
      </c>
      <c r="M93" s="25" t="s">
        <v>78</v>
      </c>
      <c r="N93" s="25" t="s">
        <v>81</v>
      </c>
      <c r="O93" s="25">
        <v>71</v>
      </c>
      <c r="P93" s="25" t="s">
        <v>81</v>
      </c>
      <c r="Q93" s="25" t="s">
        <v>81</v>
      </c>
      <c r="R93" s="25" t="s">
        <v>72</v>
      </c>
      <c r="S93" s="25" t="s">
        <v>81</v>
      </c>
      <c r="T93" s="25">
        <v>71</v>
      </c>
      <c r="V93" s="25" t="s">
        <v>70</v>
      </c>
      <c r="X93" s="25" t="s">
        <v>80</v>
      </c>
      <c r="Y93" s="25" t="s">
        <v>79</v>
      </c>
    </row>
    <row r="94" spans="5:25" s="24" customFormat="1" hidden="1">
      <c r="E94" s="24">
        <v>706</v>
      </c>
      <c r="F94" s="25" t="s">
        <v>81</v>
      </c>
      <c r="G94" s="25" t="s">
        <v>76</v>
      </c>
      <c r="H94" s="25">
        <v>6</v>
      </c>
      <c r="I94" s="25" t="s">
        <v>80</v>
      </c>
      <c r="J94" s="25" t="s">
        <v>74</v>
      </c>
      <c r="K94" s="25" t="s">
        <v>69</v>
      </c>
      <c r="L94" s="25" t="s">
        <v>81</v>
      </c>
      <c r="M94" s="25" t="s">
        <v>78</v>
      </c>
      <c r="N94" s="25" t="s">
        <v>81</v>
      </c>
      <c r="O94" s="25">
        <v>71</v>
      </c>
      <c r="P94" s="25" t="s">
        <v>81</v>
      </c>
      <c r="Q94" s="25" t="s">
        <v>81</v>
      </c>
      <c r="R94" s="25" t="s">
        <v>72</v>
      </c>
      <c r="S94" s="25" t="s">
        <v>81</v>
      </c>
      <c r="T94" s="25">
        <v>71</v>
      </c>
      <c r="V94" s="25" t="s">
        <v>70</v>
      </c>
      <c r="X94" s="25" t="s">
        <v>80</v>
      </c>
      <c r="Y94" s="25" t="s">
        <v>79</v>
      </c>
    </row>
    <row r="95" spans="5:25" s="24" customFormat="1" hidden="1">
      <c r="E95" s="24">
        <v>707</v>
      </c>
      <c r="F95" s="25" t="s">
        <v>81</v>
      </c>
      <c r="G95" s="25" t="s">
        <v>76</v>
      </c>
      <c r="H95" s="25">
        <v>6</v>
      </c>
      <c r="I95" s="25" t="s">
        <v>80</v>
      </c>
      <c r="J95" s="25" t="s">
        <v>74</v>
      </c>
      <c r="K95" s="25" t="s">
        <v>69</v>
      </c>
      <c r="L95" s="25" t="s">
        <v>81</v>
      </c>
      <c r="M95" s="25" t="s">
        <v>78</v>
      </c>
      <c r="N95" s="25" t="s">
        <v>81</v>
      </c>
      <c r="O95" s="25">
        <v>71</v>
      </c>
      <c r="P95" s="25" t="s">
        <v>81</v>
      </c>
      <c r="Q95" s="25" t="s">
        <v>81</v>
      </c>
      <c r="R95" s="25" t="s">
        <v>72</v>
      </c>
      <c r="S95" s="25" t="s">
        <v>81</v>
      </c>
      <c r="T95" s="25">
        <v>71</v>
      </c>
      <c r="V95" s="25" t="s">
        <v>70</v>
      </c>
      <c r="X95" s="25" t="s">
        <v>80</v>
      </c>
      <c r="Y95" s="25" t="s">
        <v>79</v>
      </c>
    </row>
    <row r="96" spans="5:25" s="24" customFormat="1" hidden="1">
      <c r="E96" s="24">
        <v>808</v>
      </c>
      <c r="F96" s="25" t="s">
        <v>81</v>
      </c>
      <c r="G96" s="25" t="s">
        <v>76</v>
      </c>
      <c r="H96" s="25">
        <v>6</v>
      </c>
      <c r="I96" s="25" t="s">
        <v>80</v>
      </c>
      <c r="J96" s="25" t="s">
        <v>74</v>
      </c>
      <c r="K96" s="25" t="s">
        <v>69</v>
      </c>
      <c r="L96" s="25" t="s">
        <v>82</v>
      </c>
      <c r="M96" s="25" t="s">
        <v>83</v>
      </c>
      <c r="N96" s="25" t="s">
        <v>82</v>
      </c>
      <c r="O96" s="25">
        <v>81</v>
      </c>
      <c r="P96" s="25" t="s">
        <v>82</v>
      </c>
      <c r="Q96" s="25" t="s">
        <v>82</v>
      </c>
      <c r="R96" s="25" t="s">
        <v>72</v>
      </c>
      <c r="S96" s="25" t="s">
        <v>82</v>
      </c>
      <c r="T96" s="25">
        <v>81</v>
      </c>
      <c r="V96" s="25" t="s">
        <v>70</v>
      </c>
      <c r="X96" s="25" t="s">
        <v>80</v>
      </c>
      <c r="Y96" s="25" t="s">
        <v>79</v>
      </c>
    </row>
    <row r="97" spans="5:25" s="24" customFormat="1" hidden="1">
      <c r="E97" s="24">
        <v>809</v>
      </c>
      <c r="F97" s="25" t="s">
        <v>81</v>
      </c>
      <c r="G97" s="25" t="s">
        <v>76</v>
      </c>
      <c r="H97" s="25">
        <v>6</v>
      </c>
      <c r="I97" s="25" t="s">
        <v>80</v>
      </c>
      <c r="J97" s="25" t="s">
        <v>74</v>
      </c>
      <c r="K97" s="25" t="s">
        <v>69</v>
      </c>
      <c r="L97" s="25" t="s">
        <v>82</v>
      </c>
      <c r="M97" s="25" t="s">
        <v>83</v>
      </c>
      <c r="N97" s="25" t="s">
        <v>82</v>
      </c>
      <c r="O97" s="25">
        <v>81</v>
      </c>
      <c r="P97" s="25" t="s">
        <v>82</v>
      </c>
      <c r="Q97" s="25" t="s">
        <v>82</v>
      </c>
      <c r="R97" s="25" t="s">
        <v>72</v>
      </c>
      <c r="S97" s="25" t="s">
        <v>82</v>
      </c>
      <c r="T97" s="25">
        <v>81</v>
      </c>
      <c r="V97" s="25" t="s">
        <v>70</v>
      </c>
      <c r="X97" s="25" t="s">
        <v>80</v>
      </c>
      <c r="Y97" s="25" t="s">
        <v>79</v>
      </c>
    </row>
    <row r="98" spans="5:25" s="24" customFormat="1" hidden="1">
      <c r="E98" s="24">
        <v>810</v>
      </c>
      <c r="F98" s="25" t="s">
        <v>81</v>
      </c>
      <c r="G98" s="25" t="s">
        <v>76</v>
      </c>
      <c r="H98" s="25">
        <v>6</v>
      </c>
      <c r="I98" s="25" t="s">
        <v>80</v>
      </c>
      <c r="J98" s="25" t="s">
        <v>74</v>
      </c>
      <c r="K98" s="25" t="s">
        <v>69</v>
      </c>
      <c r="L98" s="25" t="s">
        <v>82</v>
      </c>
      <c r="M98" s="25" t="s">
        <v>83</v>
      </c>
      <c r="N98" s="25" t="s">
        <v>82</v>
      </c>
      <c r="O98" s="25">
        <v>81</v>
      </c>
      <c r="P98" s="25" t="s">
        <v>82</v>
      </c>
      <c r="Q98" s="25" t="s">
        <v>82</v>
      </c>
      <c r="R98" s="25" t="s">
        <v>72</v>
      </c>
      <c r="S98" s="25" t="s">
        <v>82</v>
      </c>
      <c r="T98" s="25">
        <v>81</v>
      </c>
      <c r="V98" s="25" t="s">
        <v>70</v>
      </c>
      <c r="X98" s="25" t="s">
        <v>80</v>
      </c>
      <c r="Y98" s="25" t="s">
        <v>79</v>
      </c>
    </row>
    <row r="99" spans="5:25" s="24" customFormat="1" hidden="1">
      <c r="E99" s="24">
        <v>811</v>
      </c>
      <c r="F99" s="25" t="s">
        <v>82</v>
      </c>
      <c r="G99" s="25" t="s">
        <v>76</v>
      </c>
      <c r="H99" s="25">
        <v>6</v>
      </c>
      <c r="I99" s="25" t="s">
        <v>80</v>
      </c>
      <c r="J99" s="25" t="s">
        <v>74</v>
      </c>
      <c r="K99" s="25" t="s">
        <v>69</v>
      </c>
      <c r="L99" s="25" t="s">
        <v>82</v>
      </c>
      <c r="M99" s="25" t="s">
        <v>83</v>
      </c>
      <c r="N99" s="25" t="s">
        <v>82</v>
      </c>
      <c r="O99" s="25">
        <v>81</v>
      </c>
      <c r="P99" s="25" t="s">
        <v>82</v>
      </c>
      <c r="Q99" s="25" t="s">
        <v>82</v>
      </c>
      <c r="R99" s="25" t="s">
        <v>72</v>
      </c>
      <c r="S99" s="25" t="s">
        <v>82</v>
      </c>
      <c r="T99" s="25">
        <v>81</v>
      </c>
      <c r="V99" s="25" t="s">
        <v>70</v>
      </c>
      <c r="X99" s="25" t="s">
        <v>80</v>
      </c>
      <c r="Y99" s="25" t="s">
        <v>79</v>
      </c>
    </row>
    <row r="100" spans="5:25" s="24" customFormat="1" hidden="1">
      <c r="E100" s="24">
        <v>812</v>
      </c>
      <c r="F100" s="25" t="s">
        <v>82</v>
      </c>
      <c r="G100" s="25" t="s">
        <v>76</v>
      </c>
      <c r="H100" s="25">
        <v>6</v>
      </c>
      <c r="I100" s="25" t="s">
        <v>80</v>
      </c>
      <c r="J100" s="25" t="s">
        <v>74</v>
      </c>
      <c r="K100" s="25" t="s">
        <v>69</v>
      </c>
      <c r="L100" s="25" t="s">
        <v>82</v>
      </c>
      <c r="M100" s="25" t="s">
        <v>83</v>
      </c>
      <c r="N100" s="25" t="s">
        <v>82</v>
      </c>
      <c r="O100" s="25">
        <v>81</v>
      </c>
      <c r="P100" s="25" t="s">
        <v>82</v>
      </c>
      <c r="Q100" s="25" t="s">
        <v>82</v>
      </c>
      <c r="R100" s="25" t="s">
        <v>72</v>
      </c>
      <c r="S100" s="25" t="s">
        <v>82</v>
      </c>
      <c r="T100" s="25">
        <v>81</v>
      </c>
      <c r="V100" s="25" t="s">
        <v>70</v>
      </c>
      <c r="X100" s="25" t="s">
        <v>80</v>
      </c>
      <c r="Y100" s="25" t="s">
        <v>79</v>
      </c>
    </row>
    <row r="101" spans="5:25" s="24" customFormat="1" hidden="1">
      <c r="E101" s="24">
        <v>801</v>
      </c>
      <c r="F101" s="25" t="s">
        <v>82</v>
      </c>
      <c r="G101" s="25" t="s">
        <v>76</v>
      </c>
      <c r="H101" s="25">
        <v>6</v>
      </c>
      <c r="I101" s="25" t="s">
        <v>80</v>
      </c>
      <c r="J101" s="25" t="s">
        <v>74</v>
      </c>
      <c r="K101" s="25" t="s">
        <v>69</v>
      </c>
      <c r="L101" s="25" t="s">
        <v>82</v>
      </c>
      <c r="M101" s="25" t="s">
        <v>83</v>
      </c>
      <c r="N101" s="25" t="s">
        <v>82</v>
      </c>
      <c r="O101" s="25">
        <v>81</v>
      </c>
      <c r="P101" s="25" t="s">
        <v>82</v>
      </c>
      <c r="Q101" s="25" t="s">
        <v>82</v>
      </c>
      <c r="R101" s="25" t="s">
        <v>72</v>
      </c>
      <c r="S101" s="25" t="s">
        <v>82</v>
      </c>
      <c r="T101" s="25">
        <v>81</v>
      </c>
      <c r="V101" s="25" t="s">
        <v>70</v>
      </c>
      <c r="X101" s="25" t="s">
        <v>80</v>
      </c>
      <c r="Y101" s="25" t="s">
        <v>79</v>
      </c>
    </row>
    <row r="102" spans="5:25" s="24" customFormat="1" hidden="1">
      <c r="E102" s="24">
        <v>802</v>
      </c>
      <c r="F102" s="25" t="s">
        <v>82</v>
      </c>
      <c r="G102" s="25" t="s">
        <v>76</v>
      </c>
      <c r="H102" s="25">
        <v>6</v>
      </c>
      <c r="I102" s="25" t="s">
        <v>80</v>
      </c>
      <c r="J102" s="25" t="s">
        <v>74</v>
      </c>
      <c r="K102" s="25" t="s">
        <v>69</v>
      </c>
      <c r="L102" s="25" t="s">
        <v>82</v>
      </c>
      <c r="M102" s="25" t="s">
        <v>83</v>
      </c>
      <c r="N102" s="25" t="s">
        <v>82</v>
      </c>
      <c r="O102" s="25">
        <v>81</v>
      </c>
      <c r="P102" s="25" t="s">
        <v>82</v>
      </c>
      <c r="Q102" s="25" t="s">
        <v>82</v>
      </c>
      <c r="R102" s="25" t="s">
        <v>72</v>
      </c>
      <c r="S102" s="25" t="s">
        <v>82</v>
      </c>
      <c r="T102" s="25">
        <v>81</v>
      </c>
      <c r="V102" s="25" t="s">
        <v>70</v>
      </c>
      <c r="X102" s="25" t="s">
        <v>80</v>
      </c>
      <c r="Y102" s="25" t="s">
        <v>79</v>
      </c>
    </row>
    <row r="103" spans="5:25" s="24" customFormat="1" hidden="1">
      <c r="E103" s="24">
        <v>803</v>
      </c>
      <c r="F103" s="25" t="s">
        <v>82</v>
      </c>
      <c r="G103" s="25" t="s">
        <v>76</v>
      </c>
      <c r="H103" s="25">
        <v>6</v>
      </c>
      <c r="I103" s="25" t="s">
        <v>80</v>
      </c>
      <c r="J103" s="25" t="s">
        <v>74</v>
      </c>
      <c r="K103" s="25" t="s">
        <v>69</v>
      </c>
      <c r="L103" s="25" t="s">
        <v>82</v>
      </c>
      <c r="M103" s="25" t="s">
        <v>83</v>
      </c>
      <c r="N103" s="25" t="s">
        <v>82</v>
      </c>
      <c r="O103" s="25">
        <v>81</v>
      </c>
      <c r="P103" s="25" t="s">
        <v>82</v>
      </c>
      <c r="Q103" s="25" t="s">
        <v>82</v>
      </c>
      <c r="R103" s="25" t="s">
        <v>72</v>
      </c>
      <c r="S103" s="25" t="s">
        <v>82</v>
      </c>
      <c r="T103" s="25">
        <v>81</v>
      </c>
      <c r="V103" s="25" t="s">
        <v>70</v>
      </c>
      <c r="X103" s="25" t="s">
        <v>80</v>
      </c>
      <c r="Y103" s="25" t="s">
        <v>79</v>
      </c>
    </row>
    <row r="104" spans="5:25" s="24" customFormat="1" hidden="1">
      <c r="E104" s="24">
        <v>804</v>
      </c>
      <c r="F104" s="25" t="s">
        <v>82</v>
      </c>
      <c r="G104" s="25" t="s">
        <v>76</v>
      </c>
      <c r="H104" s="25">
        <v>6</v>
      </c>
      <c r="I104" s="25" t="s">
        <v>80</v>
      </c>
      <c r="J104" s="25" t="s">
        <v>74</v>
      </c>
      <c r="K104" s="25" t="s">
        <v>69</v>
      </c>
      <c r="L104" s="25" t="s">
        <v>82</v>
      </c>
      <c r="M104" s="25" t="s">
        <v>83</v>
      </c>
      <c r="N104" s="25" t="s">
        <v>82</v>
      </c>
      <c r="O104" s="25">
        <v>81</v>
      </c>
      <c r="P104" s="25" t="s">
        <v>82</v>
      </c>
      <c r="Q104" s="25" t="s">
        <v>82</v>
      </c>
      <c r="R104" s="25" t="s">
        <v>72</v>
      </c>
      <c r="S104" s="25" t="s">
        <v>82</v>
      </c>
      <c r="T104" s="25">
        <v>81</v>
      </c>
      <c r="V104" s="25" t="s">
        <v>70</v>
      </c>
      <c r="X104" s="25" t="s">
        <v>80</v>
      </c>
      <c r="Y104" s="25" t="s">
        <v>79</v>
      </c>
    </row>
    <row r="105" spans="5:25" s="24" customFormat="1" hidden="1">
      <c r="E105" s="24">
        <v>805</v>
      </c>
      <c r="F105" s="25" t="s">
        <v>82</v>
      </c>
      <c r="G105" s="25" t="s">
        <v>76</v>
      </c>
      <c r="H105" s="25">
        <v>6</v>
      </c>
      <c r="I105" s="25" t="s">
        <v>80</v>
      </c>
      <c r="J105" s="25" t="s">
        <v>74</v>
      </c>
      <c r="K105" s="25" t="s">
        <v>69</v>
      </c>
      <c r="L105" s="25" t="s">
        <v>82</v>
      </c>
      <c r="M105" s="25" t="s">
        <v>83</v>
      </c>
      <c r="N105" s="25" t="s">
        <v>82</v>
      </c>
      <c r="O105" s="25">
        <v>81</v>
      </c>
      <c r="P105" s="25" t="s">
        <v>82</v>
      </c>
      <c r="Q105" s="25" t="s">
        <v>82</v>
      </c>
      <c r="R105" s="25" t="s">
        <v>72</v>
      </c>
      <c r="S105" s="25" t="s">
        <v>82</v>
      </c>
      <c r="T105" s="25">
        <v>81</v>
      </c>
      <c r="V105" s="25" t="s">
        <v>70</v>
      </c>
      <c r="X105" s="25" t="s">
        <v>80</v>
      </c>
      <c r="Y105" s="25" t="s">
        <v>79</v>
      </c>
    </row>
    <row r="106" spans="5:25" s="24" customFormat="1" hidden="1">
      <c r="E106" s="24">
        <v>806</v>
      </c>
      <c r="F106" s="25" t="s">
        <v>82</v>
      </c>
      <c r="G106" s="25" t="s">
        <v>76</v>
      </c>
      <c r="H106" s="25">
        <v>6</v>
      </c>
      <c r="I106" s="25" t="s">
        <v>80</v>
      </c>
      <c r="J106" s="25" t="s">
        <v>74</v>
      </c>
      <c r="K106" s="25" t="s">
        <v>69</v>
      </c>
      <c r="L106" s="25" t="s">
        <v>82</v>
      </c>
      <c r="M106" s="25" t="s">
        <v>83</v>
      </c>
      <c r="N106" s="25" t="s">
        <v>82</v>
      </c>
      <c r="O106" s="25">
        <v>81</v>
      </c>
      <c r="P106" s="25" t="s">
        <v>82</v>
      </c>
      <c r="Q106" s="25" t="s">
        <v>82</v>
      </c>
      <c r="R106" s="25" t="s">
        <v>72</v>
      </c>
      <c r="S106" s="25" t="s">
        <v>82</v>
      </c>
      <c r="T106" s="25">
        <v>81</v>
      </c>
      <c r="V106" s="25" t="s">
        <v>70</v>
      </c>
      <c r="X106" s="25" t="s">
        <v>80</v>
      </c>
      <c r="Y106" s="25" t="s">
        <v>79</v>
      </c>
    </row>
    <row r="107" spans="5:25" s="24" customFormat="1" hidden="1">
      <c r="E107" s="24">
        <v>807</v>
      </c>
      <c r="F107" s="25" t="s">
        <v>82</v>
      </c>
      <c r="G107" s="25" t="s">
        <v>76</v>
      </c>
      <c r="H107" s="25">
        <v>6</v>
      </c>
      <c r="I107" s="25" t="s">
        <v>80</v>
      </c>
      <c r="J107" s="25" t="s">
        <v>74</v>
      </c>
      <c r="K107" s="25" t="s">
        <v>69</v>
      </c>
      <c r="L107" s="25" t="s">
        <v>82</v>
      </c>
      <c r="M107" s="25" t="s">
        <v>83</v>
      </c>
      <c r="N107" s="25" t="s">
        <v>82</v>
      </c>
      <c r="O107" s="25">
        <v>81</v>
      </c>
      <c r="P107" s="25" t="s">
        <v>82</v>
      </c>
      <c r="Q107" s="25" t="s">
        <v>82</v>
      </c>
      <c r="R107" s="25" t="s">
        <v>72</v>
      </c>
      <c r="S107" s="25" t="s">
        <v>82</v>
      </c>
      <c r="T107" s="25">
        <v>81</v>
      </c>
      <c r="V107" s="25" t="s">
        <v>70</v>
      </c>
      <c r="X107" s="25" t="s">
        <v>80</v>
      </c>
      <c r="Y107" s="25" t="s">
        <v>79</v>
      </c>
    </row>
    <row r="108" spans="5:25" s="24" customFormat="1" hidden="1">
      <c r="E108" s="24">
        <v>908</v>
      </c>
      <c r="F108" s="25" t="s">
        <v>82</v>
      </c>
      <c r="G108" s="25" t="s">
        <v>76</v>
      </c>
      <c r="H108" s="25">
        <v>6</v>
      </c>
      <c r="I108" s="25" t="s">
        <v>80</v>
      </c>
      <c r="J108" s="25" t="s">
        <v>74</v>
      </c>
      <c r="K108" s="25" t="s">
        <v>69</v>
      </c>
      <c r="L108" s="25" t="s">
        <v>84</v>
      </c>
      <c r="M108" s="25" t="s">
        <v>83</v>
      </c>
      <c r="N108" s="25" t="s">
        <v>84</v>
      </c>
      <c r="O108" s="25">
        <v>91</v>
      </c>
      <c r="P108" s="25" t="s">
        <v>84</v>
      </c>
      <c r="Q108" s="25" t="s">
        <v>84</v>
      </c>
      <c r="R108" s="25" t="s">
        <v>72</v>
      </c>
      <c r="S108" s="25" t="s">
        <v>84</v>
      </c>
      <c r="T108" s="25">
        <v>91</v>
      </c>
      <c r="V108" s="25" t="s">
        <v>70</v>
      </c>
      <c r="X108" s="25" t="s">
        <v>80</v>
      </c>
      <c r="Y108" s="25" t="s">
        <v>79</v>
      </c>
    </row>
    <row r="109" spans="5:25" s="24" customFormat="1" hidden="1">
      <c r="E109" s="24">
        <v>909</v>
      </c>
      <c r="F109" s="25" t="s">
        <v>82</v>
      </c>
      <c r="G109" s="25" t="s">
        <v>76</v>
      </c>
      <c r="H109" s="25">
        <v>6</v>
      </c>
      <c r="I109" s="25" t="s">
        <v>80</v>
      </c>
      <c r="J109" s="25" t="s">
        <v>74</v>
      </c>
      <c r="K109" s="25" t="s">
        <v>69</v>
      </c>
      <c r="L109" s="25" t="s">
        <v>84</v>
      </c>
      <c r="M109" s="25" t="s">
        <v>83</v>
      </c>
      <c r="N109" s="25" t="s">
        <v>84</v>
      </c>
      <c r="O109" s="25">
        <v>91</v>
      </c>
      <c r="P109" s="25" t="s">
        <v>84</v>
      </c>
      <c r="Q109" s="25" t="s">
        <v>84</v>
      </c>
      <c r="R109" s="25" t="s">
        <v>72</v>
      </c>
      <c r="S109" s="25" t="s">
        <v>84</v>
      </c>
      <c r="T109" s="25">
        <v>91</v>
      </c>
      <c r="V109" s="25" t="s">
        <v>70</v>
      </c>
      <c r="X109" s="25" t="s">
        <v>80</v>
      </c>
      <c r="Y109" s="25" t="s">
        <v>79</v>
      </c>
    </row>
    <row r="110" spans="5:25" s="24" customFormat="1" hidden="1">
      <c r="E110" s="24">
        <v>910</v>
      </c>
      <c r="F110" s="25" t="s">
        <v>82</v>
      </c>
      <c r="G110" s="25" t="s">
        <v>76</v>
      </c>
      <c r="H110" s="25">
        <v>6</v>
      </c>
      <c r="I110" s="25" t="s">
        <v>80</v>
      </c>
      <c r="J110" s="25" t="s">
        <v>74</v>
      </c>
      <c r="K110" s="25" t="s">
        <v>69</v>
      </c>
      <c r="L110" s="25" t="s">
        <v>84</v>
      </c>
      <c r="M110" s="25" t="s">
        <v>83</v>
      </c>
      <c r="N110" s="25" t="s">
        <v>84</v>
      </c>
      <c r="O110" s="25">
        <v>91</v>
      </c>
      <c r="P110" s="25" t="s">
        <v>84</v>
      </c>
      <c r="Q110" s="25" t="s">
        <v>84</v>
      </c>
      <c r="R110" s="25" t="s">
        <v>72</v>
      </c>
      <c r="S110" s="25" t="s">
        <v>84</v>
      </c>
      <c r="T110" s="25">
        <v>91</v>
      </c>
      <c r="V110" s="25" t="s">
        <v>70</v>
      </c>
      <c r="X110" s="25" t="s">
        <v>80</v>
      </c>
      <c r="Y110" s="25" t="s">
        <v>79</v>
      </c>
    </row>
    <row r="111" spans="5:25" s="24" customFormat="1" hidden="1">
      <c r="E111" s="24">
        <v>911</v>
      </c>
      <c r="F111" s="25" t="s">
        <v>84</v>
      </c>
      <c r="G111" s="25" t="s">
        <v>76</v>
      </c>
      <c r="H111" s="25">
        <v>6</v>
      </c>
      <c r="I111" s="25" t="s">
        <v>80</v>
      </c>
      <c r="J111" s="25" t="s">
        <v>74</v>
      </c>
      <c r="K111" s="25" t="s">
        <v>69</v>
      </c>
      <c r="L111" s="25" t="s">
        <v>84</v>
      </c>
      <c r="M111" s="25" t="s">
        <v>83</v>
      </c>
      <c r="N111" s="25" t="s">
        <v>84</v>
      </c>
      <c r="O111" s="25">
        <v>91</v>
      </c>
      <c r="P111" s="25" t="s">
        <v>84</v>
      </c>
      <c r="Q111" s="25" t="s">
        <v>84</v>
      </c>
      <c r="R111" s="25" t="s">
        <v>72</v>
      </c>
      <c r="S111" s="25" t="s">
        <v>84</v>
      </c>
      <c r="T111" s="25">
        <v>91</v>
      </c>
      <c r="V111" s="25" t="s">
        <v>70</v>
      </c>
      <c r="X111" s="25" t="s">
        <v>80</v>
      </c>
      <c r="Y111" s="25" t="s">
        <v>79</v>
      </c>
    </row>
    <row r="112" spans="5:25" s="24" customFormat="1" hidden="1">
      <c r="E112" s="24">
        <v>912</v>
      </c>
      <c r="F112" s="25" t="s">
        <v>84</v>
      </c>
      <c r="G112" s="25" t="s">
        <v>76</v>
      </c>
      <c r="H112" s="25">
        <v>6</v>
      </c>
      <c r="I112" s="25" t="s">
        <v>80</v>
      </c>
      <c r="J112" s="25" t="s">
        <v>74</v>
      </c>
      <c r="K112" s="25" t="s">
        <v>69</v>
      </c>
      <c r="L112" s="25" t="s">
        <v>84</v>
      </c>
      <c r="M112" s="25" t="s">
        <v>83</v>
      </c>
      <c r="N112" s="25" t="s">
        <v>84</v>
      </c>
      <c r="O112" s="25">
        <v>91</v>
      </c>
      <c r="P112" s="25" t="s">
        <v>84</v>
      </c>
      <c r="Q112" s="25" t="s">
        <v>84</v>
      </c>
      <c r="R112" s="25" t="s">
        <v>72</v>
      </c>
      <c r="S112" s="25" t="s">
        <v>84</v>
      </c>
      <c r="T112" s="25">
        <v>91</v>
      </c>
      <c r="V112" s="25" t="s">
        <v>70</v>
      </c>
      <c r="X112" s="25" t="s">
        <v>80</v>
      </c>
      <c r="Y112" s="25" t="s">
        <v>79</v>
      </c>
    </row>
    <row r="113" spans="5:25" s="24" customFormat="1" hidden="1">
      <c r="E113" s="24">
        <v>901</v>
      </c>
      <c r="F113" s="25" t="s">
        <v>84</v>
      </c>
      <c r="G113" s="25" t="s">
        <v>76</v>
      </c>
      <c r="H113" s="25">
        <v>6</v>
      </c>
      <c r="I113" s="25" t="s">
        <v>80</v>
      </c>
      <c r="J113" s="25" t="s">
        <v>74</v>
      </c>
      <c r="K113" s="25" t="s">
        <v>69</v>
      </c>
      <c r="L113" s="25" t="s">
        <v>84</v>
      </c>
      <c r="M113" s="25" t="s">
        <v>83</v>
      </c>
      <c r="N113" s="25" t="s">
        <v>84</v>
      </c>
      <c r="O113" s="25">
        <v>91</v>
      </c>
      <c r="P113" s="25" t="s">
        <v>84</v>
      </c>
      <c r="Q113" s="25" t="s">
        <v>84</v>
      </c>
      <c r="R113" s="25" t="s">
        <v>72</v>
      </c>
      <c r="S113" s="25" t="s">
        <v>84</v>
      </c>
      <c r="T113" s="25">
        <v>91</v>
      </c>
      <c r="V113" s="25" t="s">
        <v>70</v>
      </c>
      <c r="X113" s="25" t="s">
        <v>80</v>
      </c>
      <c r="Y113" s="25" t="s">
        <v>79</v>
      </c>
    </row>
    <row r="114" spans="5:25" s="24" customFormat="1" hidden="1">
      <c r="E114" s="24">
        <v>902</v>
      </c>
      <c r="F114" s="25" t="s">
        <v>84</v>
      </c>
      <c r="G114" s="25" t="s">
        <v>76</v>
      </c>
      <c r="H114" s="25">
        <v>6</v>
      </c>
      <c r="I114" s="25" t="s">
        <v>80</v>
      </c>
      <c r="J114" s="25" t="s">
        <v>74</v>
      </c>
      <c r="K114" s="25" t="s">
        <v>69</v>
      </c>
      <c r="L114" s="25" t="s">
        <v>84</v>
      </c>
      <c r="M114" s="25" t="s">
        <v>83</v>
      </c>
      <c r="N114" s="25" t="s">
        <v>84</v>
      </c>
      <c r="O114" s="25">
        <v>91</v>
      </c>
      <c r="P114" s="25" t="s">
        <v>84</v>
      </c>
      <c r="Q114" s="25" t="s">
        <v>84</v>
      </c>
      <c r="R114" s="25" t="s">
        <v>72</v>
      </c>
      <c r="S114" s="25" t="s">
        <v>84</v>
      </c>
      <c r="T114" s="25">
        <v>91</v>
      </c>
      <c r="V114" s="25" t="s">
        <v>70</v>
      </c>
      <c r="X114" s="25" t="s">
        <v>80</v>
      </c>
      <c r="Y114" s="25" t="s">
        <v>79</v>
      </c>
    </row>
    <row r="115" spans="5:25" s="24" customFormat="1" hidden="1">
      <c r="E115" s="24">
        <v>903</v>
      </c>
      <c r="F115" s="25" t="s">
        <v>84</v>
      </c>
      <c r="G115" s="25" t="s">
        <v>76</v>
      </c>
      <c r="H115" s="25">
        <v>6</v>
      </c>
      <c r="I115" s="25" t="s">
        <v>80</v>
      </c>
      <c r="J115" s="25" t="s">
        <v>74</v>
      </c>
      <c r="K115" s="25" t="s">
        <v>69</v>
      </c>
      <c r="L115" s="25" t="s">
        <v>84</v>
      </c>
      <c r="M115" s="25" t="s">
        <v>83</v>
      </c>
      <c r="N115" s="25" t="s">
        <v>84</v>
      </c>
      <c r="O115" s="25">
        <v>91</v>
      </c>
      <c r="P115" s="25" t="s">
        <v>84</v>
      </c>
      <c r="Q115" s="25" t="s">
        <v>84</v>
      </c>
      <c r="R115" s="25" t="s">
        <v>72</v>
      </c>
      <c r="S115" s="25" t="s">
        <v>84</v>
      </c>
      <c r="T115" s="25">
        <v>91</v>
      </c>
      <c r="V115" s="25" t="s">
        <v>70</v>
      </c>
      <c r="X115" s="25" t="s">
        <v>80</v>
      </c>
      <c r="Y115" s="25" t="s">
        <v>79</v>
      </c>
    </row>
    <row r="116" spans="5:25" s="24" customFormat="1" hidden="1">
      <c r="E116" s="24">
        <v>904</v>
      </c>
      <c r="F116" s="25" t="s">
        <v>84</v>
      </c>
      <c r="G116" s="25" t="s">
        <v>76</v>
      </c>
      <c r="H116" s="25">
        <v>6</v>
      </c>
      <c r="I116" s="25" t="s">
        <v>80</v>
      </c>
      <c r="J116" s="25" t="s">
        <v>74</v>
      </c>
      <c r="K116" s="25" t="s">
        <v>69</v>
      </c>
      <c r="L116" s="25" t="s">
        <v>84</v>
      </c>
      <c r="M116" s="25" t="s">
        <v>83</v>
      </c>
      <c r="N116" s="25" t="s">
        <v>84</v>
      </c>
      <c r="O116" s="25">
        <v>91</v>
      </c>
      <c r="P116" s="25" t="s">
        <v>84</v>
      </c>
      <c r="Q116" s="25" t="s">
        <v>84</v>
      </c>
      <c r="R116" s="25" t="s">
        <v>72</v>
      </c>
      <c r="S116" s="25" t="s">
        <v>84</v>
      </c>
      <c r="T116" s="25">
        <v>91</v>
      </c>
      <c r="V116" s="25" t="s">
        <v>70</v>
      </c>
      <c r="X116" s="25" t="s">
        <v>80</v>
      </c>
      <c r="Y116" s="25" t="s">
        <v>79</v>
      </c>
    </row>
    <row r="117" spans="5:25" s="24" customFormat="1" hidden="1">
      <c r="E117" s="24">
        <v>905</v>
      </c>
      <c r="F117" s="25" t="s">
        <v>84</v>
      </c>
      <c r="G117" s="25" t="s">
        <v>76</v>
      </c>
      <c r="H117" s="25">
        <v>6</v>
      </c>
      <c r="I117" s="25" t="s">
        <v>80</v>
      </c>
      <c r="J117" s="25" t="s">
        <v>74</v>
      </c>
      <c r="K117" s="25" t="s">
        <v>69</v>
      </c>
      <c r="L117" s="25" t="s">
        <v>84</v>
      </c>
      <c r="M117" s="25" t="s">
        <v>83</v>
      </c>
      <c r="N117" s="25" t="s">
        <v>84</v>
      </c>
      <c r="O117" s="25">
        <v>91</v>
      </c>
      <c r="P117" s="25" t="s">
        <v>84</v>
      </c>
      <c r="Q117" s="25" t="s">
        <v>84</v>
      </c>
      <c r="R117" s="25" t="s">
        <v>72</v>
      </c>
      <c r="S117" s="25" t="s">
        <v>84</v>
      </c>
      <c r="T117" s="25">
        <v>91</v>
      </c>
      <c r="V117" s="25" t="s">
        <v>70</v>
      </c>
      <c r="X117" s="25" t="s">
        <v>80</v>
      </c>
      <c r="Y117" s="25" t="s">
        <v>79</v>
      </c>
    </row>
    <row r="118" spans="5:25" s="24" customFormat="1" hidden="1">
      <c r="E118" s="24">
        <v>906</v>
      </c>
      <c r="F118" s="25" t="s">
        <v>84</v>
      </c>
      <c r="G118" s="25" t="s">
        <v>76</v>
      </c>
      <c r="H118" s="25">
        <v>6</v>
      </c>
      <c r="I118" s="25" t="s">
        <v>80</v>
      </c>
      <c r="J118" s="25" t="s">
        <v>74</v>
      </c>
      <c r="K118" s="25" t="s">
        <v>69</v>
      </c>
      <c r="L118" s="25" t="s">
        <v>84</v>
      </c>
      <c r="M118" s="25" t="s">
        <v>83</v>
      </c>
      <c r="N118" s="25" t="s">
        <v>84</v>
      </c>
      <c r="O118" s="25">
        <v>91</v>
      </c>
      <c r="P118" s="25" t="s">
        <v>84</v>
      </c>
      <c r="Q118" s="25" t="s">
        <v>84</v>
      </c>
      <c r="R118" s="25" t="s">
        <v>72</v>
      </c>
      <c r="S118" s="25" t="s">
        <v>84</v>
      </c>
      <c r="T118" s="25">
        <v>91</v>
      </c>
      <c r="V118" s="25" t="s">
        <v>70</v>
      </c>
      <c r="X118" s="25" t="s">
        <v>80</v>
      </c>
      <c r="Y118" s="25" t="s">
        <v>79</v>
      </c>
    </row>
    <row r="119" spans="5:25" s="24" customFormat="1" hidden="1">
      <c r="E119" s="24">
        <v>907</v>
      </c>
      <c r="F119" s="25" t="s">
        <v>84</v>
      </c>
      <c r="G119" s="25" t="s">
        <v>76</v>
      </c>
      <c r="H119" s="25">
        <v>6</v>
      </c>
      <c r="I119" s="25" t="s">
        <v>80</v>
      </c>
      <c r="J119" s="25" t="s">
        <v>74</v>
      </c>
      <c r="K119" s="25" t="s">
        <v>69</v>
      </c>
      <c r="L119" s="25" t="s">
        <v>84</v>
      </c>
      <c r="M119" s="25" t="s">
        <v>83</v>
      </c>
      <c r="N119" s="25" t="s">
        <v>84</v>
      </c>
      <c r="O119" s="25">
        <v>91</v>
      </c>
      <c r="P119" s="25" t="s">
        <v>84</v>
      </c>
      <c r="Q119" s="25" t="s">
        <v>84</v>
      </c>
      <c r="R119" s="25" t="s">
        <v>72</v>
      </c>
      <c r="S119" s="25" t="s">
        <v>84</v>
      </c>
      <c r="T119" s="25">
        <v>91</v>
      </c>
      <c r="V119" s="25" t="s">
        <v>70</v>
      </c>
      <c r="X119" s="25" t="s">
        <v>80</v>
      </c>
      <c r="Y119" s="25" t="s">
        <v>79</v>
      </c>
    </row>
  </sheetData>
  <sheetProtection algorithmName="SHA-512" hashValue="RV4WfPDYxGel5T4u6EkNvtjBP/8WsCsS1IjUBff0cAV1a9CxJNMN5pBGmm1UnFLgp/PK7BFxrMaN7Em0KC7s1A==" saltValue="qNoUjJjzShLSNEOPc1CjIA==" spinCount="100000" sheet="1" formatRows="0" selectLockedCells="1"/>
  <mergeCells count="43">
    <mergeCell ref="B2:G2"/>
    <mergeCell ref="P2:R2"/>
    <mergeCell ref="K4:L4"/>
    <mergeCell ref="M4:O4"/>
    <mergeCell ref="M3:O3"/>
    <mergeCell ref="M2:O2"/>
    <mergeCell ref="B3:G3"/>
    <mergeCell ref="H3:J3"/>
    <mergeCell ref="H2:J2"/>
    <mergeCell ref="P3:R3"/>
    <mergeCell ref="B4:E4"/>
    <mergeCell ref="F4:G4"/>
    <mergeCell ref="P4:R4"/>
    <mergeCell ref="K2:L2"/>
    <mergeCell ref="K3:L3"/>
    <mergeCell ref="B7:G7"/>
    <mergeCell ref="H4:J4"/>
    <mergeCell ref="P5:R5"/>
    <mergeCell ref="B6:G6"/>
    <mergeCell ref="S5:T5"/>
    <mergeCell ref="S4:T4"/>
    <mergeCell ref="K5:L5"/>
    <mergeCell ref="F5:G5"/>
    <mergeCell ref="B5:E5"/>
    <mergeCell ref="M5:O5"/>
    <mergeCell ref="H7:AE7"/>
    <mergeCell ref="H6:J6"/>
    <mergeCell ref="K6:AE6"/>
    <mergeCell ref="X5:Z5"/>
    <mergeCell ref="U4:W4"/>
    <mergeCell ref="U5:W5"/>
    <mergeCell ref="AD2:AE5"/>
    <mergeCell ref="AA2:AC2"/>
    <mergeCell ref="AA5:AC5"/>
    <mergeCell ref="AA4:AC4"/>
    <mergeCell ref="S2:T2"/>
    <mergeCell ref="U3:W3"/>
    <mergeCell ref="AA3:AC3"/>
    <mergeCell ref="X3:Z3"/>
    <mergeCell ref="X4:Z4"/>
    <mergeCell ref="S3:T3"/>
    <mergeCell ref="U2:W2"/>
    <mergeCell ref="X2:Z2"/>
  </mergeCells>
  <phoneticPr fontId="1" type="noConversion"/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B94A3-E740-458E-B831-461DABB71719}">
  <sheetPr>
    <tabColor theme="5" tint="0.59999389629810485"/>
    <pageSetUpPr fitToPage="1"/>
  </sheetPr>
  <dimension ref="B1:AF117"/>
  <sheetViews>
    <sheetView zoomScaleNormal="100" workbookViewId="0">
      <selection activeCell="Z3" sqref="Z3:AE3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3" width="0" hidden="1" customWidth="1"/>
  </cols>
  <sheetData>
    <row r="1" spans="2:31" ht="1" customHeight="1" thickBot="1"/>
    <row r="2" spans="2:31">
      <c r="B2" s="191" t="s">
        <v>85</v>
      </c>
      <c r="C2" s="192"/>
      <c r="D2" s="192"/>
      <c r="E2" s="192"/>
      <c r="F2" s="192"/>
      <c r="G2" s="252"/>
      <c r="H2" s="251" t="s">
        <v>86</v>
      </c>
      <c r="I2" s="192"/>
      <c r="J2" s="252"/>
      <c r="K2" s="303" t="s">
        <v>94</v>
      </c>
      <c r="L2" s="304"/>
      <c r="M2" s="305"/>
      <c r="N2" s="329" t="s">
        <v>18</v>
      </c>
      <c r="O2" s="531"/>
      <c r="P2" s="331" t="s">
        <v>87</v>
      </c>
      <c r="Q2" s="332"/>
      <c r="R2" s="171"/>
      <c r="S2" s="845" t="str">
        <f>IF(R2=1,"G1",IF(R2=2, "G2",""))</f>
        <v/>
      </c>
      <c r="T2" s="846"/>
      <c r="U2" s="846"/>
      <c r="V2" s="847"/>
      <c r="W2" s="251" t="s">
        <v>114</v>
      </c>
      <c r="X2" s="192"/>
      <c r="Y2" s="252"/>
      <c r="Z2" s="251" t="s">
        <v>500</v>
      </c>
      <c r="AA2" s="192"/>
      <c r="AB2" s="252"/>
      <c r="AC2" s="251" t="s">
        <v>89</v>
      </c>
      <c r="AD2" s="192"/>
      <c r="AE2" s="491"/>
    </row>
    <row r="3" spans="2:31">
      <c r="B3" s="771" t="s">
        <v>498</v>
      </c>
      <c r="C3" s="385"/>
      <c r="D3" s="385"/>
      <c r="E3" s="385"/>
      <c r="F3" s="385"/>
      <c r="G3" s="386"/>
      <c r="H3" s="278"/>
      <c r="I3" s="279"/>
      <c r="J3" s="280"/>
      <c r="K3" s="41"/>
      <c r="L3" s="42"/>
      <c r="M3" s="42"/>
      <c r="N3" s="532" t="str">
        <f>IF(I7=1,VLOOKUP(G7,E10:T117,15,FALSE),"")</f>
        <v/>
      </c>
      <c r="O3" s="533"/>
      <c r="P3" s="848" t="s">
        <v>499</v>
      </c>
      <c r="Q3" s="542"/>
      <c r="R3" s="542"/>
      <c r="S3" s="542"/>
      <c r="T3" s="542"/>
      <c r="U3" s="542"/>
      <c r="V3" s="849"/>
      <c r="W3" s="381"/>
      <c r="X3" s="442"/>
      <c r="Y3" s="382"/>
      <c r="Z3" s="639"/>
      <c r="AA3" s="183"/>
      <c r="AB3" s="640"/>
      <c r="AC3" s="639"/>
      <c r="AD3" s="183"/>
      <c r="AE3" s="184"/>
    </row>
    <row r="4" spans="2:31" ht="17.5" thickBot="1">
      <c r="B4" s="492" t="s">
        <v>17</v>
      </c>
      <c r="C4" s="493"/>
      <c r="D4" s="493"/>
      <c r="E4" s="494"/>
      <c r="F4" s="71"/>
      <c r="G4" s="504" t="s">
        <v>24</v>
      </c>
      <c r="H4" s="505"/>
      <c r="I4" s="505"/>
      <c r="J4" s="506"/>
      <c r="K4" s="461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3"/>
    </row>
    <row r="5" spans="2:31" ht="8" hidden="1" customHeight="1"/>
    <row r="6" spans="2:31" s="24" customFormat="1" hidden="1">
      <c r="B6" s="47" t="s">
        <v>498</v>
      </c>
      <c r="S6" s="31"/>
      <c r="T6" s="114"/>
    </row>
    <row r="7" spans="2:31" s="24" customFormat="1" hidden="1">
      <c r="F7" s="25" t="s">
        <v>209</v>
      </c>
      <c r="G7" s="24">
        <f>F4*100+L3</f>
        <v>0</v>
      </c>
      <c r="H7" s="25" t="s">
        <v>140</v>
      </c>
      <c r="I7" s="30">
        <f>IF(AND(OR(AND(G7&gt;100,G7&lt;300)),F4*L3&gt;0,F4&lt;10,L3&lt;13),1,0)</f>
        <v>0</v>
      </c>
      <c r="J7" s="30"/>
      <c r="K7" s="30"/>
      <c r="L7" s="30"/>
      <c r="M7" s="30"/>
      <c r="N7" s="30"/>
      <c r="O7" s="30"/>
      <c r="P7" s="30"/>
      <c r="Q7" s="30"/>
      <c r="S7" s="31"/>
      <c r="T7" s="114"/>
    </row>
    <row r="8" spans="2:31" s="24" customFormat="1" hidden="1">
      <c r="I8" s="30"/>
      <c r="J8" s="30"/>
      <c r="K8" s="30"/>
      <c r="L8" s="30"/>
      <c r="M8" s="30"/>
      <c r="N8" s="30"/>
      <c r="O8" s="30"/>
      <c r="P8" s="30"/>
      <c r="Q8" s="30"/>
      <c r="S8" s="31"/>
      <c r="T8" s="114"/>
    </row>
    <row r="9" spans="2:31" s="24" customFormat="1" hidden="1">
      <c r="B9" s="24" t="s">
        <v>28</v>
      </c>
      <c r="F9" s="25" t="s">
        <v>26</v>
      </c>
      <c r="G9" s="25" t="s">
        <v>29</v>
      </c>
      <c r="H9" s="25" t="s">
        <v>30</v>
      </c>
      <c r="I9" s="25" t="s">
        <v>31</v>
      </c>
      <c r="J9" s="25" t="s">
        <v>32</v>
      </c>
      <c r="K9" s="25" t="s">
        <v>33</v>
      </c>
      <c r="L9" s="25" t="s">
        <v>34</v>
      </c>
      <c r="M9" s="25" t="s">
        <v>35</v>
      </c>
      <c r="N9" s="25" t="s">
        <v>36</v>
      </c>
      <c r="O9" s="25" t="s">
        <v>37</v>
      </c>
      <c r="P9" s="25" t="s">
        <v>38</v>
      </c>
      <c r="Q9" s="25" t="s">
        <v>39</v>
      </c>
      <c r="R9" s="25" t="s">
        <v>40</v>
      </c>
      <c r="S9" s="25" t="s">
        <v>41</v>
      </c>
      <c r="T9" s="25" t="s">
        <v>42</v>
      </c>
      <c r="V9" s="25" t="s">
        <v>43</v>
      </c>
      <c r="X9" s="25" t="s">
        <v>44</v>
      </c>
    </row>
    <row r="10" spans="2:31" s="24" customFormat="1" hidden="1">
      <c r="B10" s="34">
        <v>1</v>
      </c>
      <c r="C10" s="35" t="s">
        <v>45</v>
      </c>
      <c r="E10" s="24">
        <v>108</v>
      </c>
      <c r="F10" s="36" t="s">
        <v>46</v>
      </c>
      <c r="G10" s="36" t="s">
        <v>46</v>
      </c>
      <c r="H10" s="36">
        <v>0</v>
      </c>
      <c r="I10" s="36" t="s">
        <v>46</v>
      </c>
      <c r="J10" s="36" t="s">
        <v>46</v>
      </c>
      <c r="K10" s="36" t="s">
        <v>46</v>
      </c>
      <c r="L10" s="36" t="s">
        <v>46</v>
      </c>
      <c r="M10" s="25" t="s">
        <v>47</v>
      </c>
      <c r="N10" s="25" t="s">
        <v>48</v>
      </c>
      <c r="O10" s="36" t="s">
        <v>46</v>
      </c>
      <c r="P10" s="36" t="s">
        <v>46</v>
      </c>
      <c r="Q10" s="36" t="s">
        <v>46</v>
      </c>
      <c r="R10" s="25" t="s">
        <v>49</v>
      </c>
      <c r="S10" s="25" t="s">
        <v>50</v>
      </c>
      <c r="T10" s="36" t="s">
        <v>46</v>
      </c>
      <c r="V10" s="36" t="s">
        <v>46</v>
      </c>
      <c r="X10" s="37" t="s">
        <v>51</v>
      </c>
      <c r="Y10" s="37" t="s">
        <v>51</v>
      </c>
    </row>
    <row r="11" spans="2:31" s="24" customFormat="1" hidden="1">
      <c r="B11" s="34">
        <v>2</v>
      </c>
      <c r="C11" s="35" t="s">
        <v>52</v>
      </c>
      <c r="E11" s="24">
        <v>109</v>
      </c>
      <c r="F11" s="36" t="s">
        <v>46</v>
      </c>
      <c r="G11" s="36" t="s">
        <v>46</v>
      </c>
      <c r="H11" s="36">
        <v>0</v>
      </c>
      <c r="I11" s="36" t="s">
        <v>46</v>
      </c>
      <c r="J11" s="36" t="s">
        <v>46</v>
      </c>
      <c r="K11" s="36" t="s">
        <v>46</v>
      </c>
      <c r="L11" s="36" t="s">
        <v>46</v>
      </c>
      <c r="M11" s="25" t="s">
        <v>47</v>
      </c>
      <c r="N11" s="25" t="s">
        <v>48</v>
      </c>
      <c r="O11" s="36" t="s">
        <v>46</v>
      </c>
      <c r="P11" s="36" t="s">
        <v>46</v>
      </c>
      <c r="Q11" s="36" t="s">
        <v>46</v>
      </c>
      <c r="R11" s="25" t="s">
        <v>49</v>
      </c>
      <c r="S11" s="25" t="s">
        <v>50</v>
      </c>
      <c r="T11" s="36" t="s">
        <v>46</v>
      </c>
      <c r="V11" s="36" t="s">
        <v>46</v>
      </c>
      <c r="X11" s="37" t="s">
        <v>51</v>
      </c>
      <c r="Y11" s="37" t="s">
        <v>51</v>
      </c>
    </row>
    <row r="12" spans="2:31" s="24" customFormat="1" hidden="1">
      <c r="B12" s="34">
        <v>3</v>
      </c>
      <c r="C12" s="35" t="s">
        <v>53</v>
      </c>
      <c r="E12" s="24">
        <v>110</v>
      </c>
      <c r="F12" s="36" t="s">
        <v>46</v>
      </c>
      <c r="G12" s="36" t="s">
        <v>46</v>
      </c>
      <c r="H12" s="36">
        <v>0</v>
      </c>
      <c r="I12" s="36" t="s">
        <v>46</v>
      </c>
      <c r="J12" s="36" t="s">
        <v>46</v>
      </c>
      <c r="K12" s="36" t="s">
        <v>46</v>
      </c>
      <c r="L12" s="36" t="s">
        <v>46</v>
      </c>
      <c r="M12" s="25" t="s">
        <v>47</v>
      </c>
      <c r="N12" s="25" t="s">
        <v>48</v>
      </c>
      <c r="O12" s="36" t="s">
        <v>46</v>
      </c>
      <c r="P12" s="36" t="s">
        <v>46</v>
      </c>
      <c r="Q12" s="36" t="s">
        <v>46</v>
      </c>
      <c r="R12" s="25" t="s">
        <v>49</v>
      </c>
      <c r="S12" s="25" t="s">
        <v>50</v>
      </c>
      <c r="T12" s="36" t="s">
        <v>46</v>
      </c>
      <c r="V12" s="36" t="s">
        <v>46</v>
      </c>
      <c r="X12" s="37" t="s">
        <v>51</v>
      </c>
      <c r="Y12" s="37" t="s">
        <v>51</v>
      </c>
    </row>
    <row r="13" spans="2:31" s="24" customFormat="1" hidden="1">
      <c r="B13" s="34">
        <v>4</v>
      </c>
      <c r="C13" s="35" t="s">
        <v>54</v>
      </c>
      <c r="E13" s="24">
        <v>111</v>
      </c>
      <c r="F13" s="25" t="s">
        <v>50</v>
      </c>
      <c r="G13" s="36" t="s">
        <v>46</v>
      </c>
      <c r="H13" s="36">
        <v>0</v>
      </c>
      <c r="I13" s="36" t="s">
        <v>46</v>
      </c>
      <c r="J13" s="25" t="s">
        <v>48</v>
      </c>
      <c r="K13" s="25" t="s">
        <v>55</v>
      </c>
      <c r="L13" s="25" t="s">
        <v>48</v>
      </c>
      <c r="M13" s="25" t="s">
        <v>47</v>
      </c>
      <c r="N13" s="25" t="s">
        <v>48</v>
      </c>
      <c r="O13" s="36" t="s">
        <v>46</v>
      </c>
      <c r="P13" s="36" t="s">
        <v>46</v>
      </c>
      <c r="Q13" s="25" t="s">
        <v>50</v>
      </c>
      <c r="R13" s="25" t="s">
        <v>49</v>
      </c>
      <c r="S13" s="25" t="s">
        <v>50</v>
      </c>
      <c r="T13" s="25">
        <v>11</v>
      </c>
      <c r="V13" s="25" t="s">
        <v>50</v>
      </c>
      <c r="X13" s="37" t="s">
        <v>51</v>
      </c>
      <c r="Y13" s="37" t="s">
        <v>51</v>
      </c>
    </row>
    <row r="14" spans="2:31" s="24" customFormat="1" hidden="1">
      <c r="B14" s="34">
        <v>5</v>
      </c>
      <c r="C14" s="35" t="s">
        <v>56</v>
      </c>
      <c r="E14" s="24">
        <v>112</v>
      </c>
      <c r="F14" s="25" t="s">
        <v>50</v>
      </c>
      <c r="G14" s="36" t="s">
        <v>46</v>
      </c>
      <c r="H14" s="36">
        <v>0</v>
      </c>
      <c r="I14" s="36" t="s">
        <v>46</v>
      </c>
      <c r="J14" s="25" t="s">
        <v>48</v>
      </c>
      <c r="K14" s="25" t="s">
        <v>55</v>
      </c>
      <c r="L14" s="25" t="s">
        <v>48</v>
      </c>
      <c r="M14" s="25" t="s">
        <v>47</v>
      </c>
      <c r="N14" s="25" t="s">
        <v>48</v>
      </c>
      <c r="O14" s="36" t="s">
        <v>46</v>
      </c>
      <c r="P14" s="36" t="s">
        <v>46</v>
      </c>
      <c r="Q14" s="25" t="s">
        <v>50</v>
      </c>
      <c r="R14" s="25" t="s">
        <v>49</v>
      </c>
      <c r="S14" s="25" t="s">
        <v>50</v>
      </c>
      <c r="T14" s="25">
        <v>11</v>
      </c>
      <c r="V14" s="25" t="s">
        <v>50</v>
      </c>
      <c r="X14" s="37" t="s">
        <v>51</v>
      </c>
      <c r="Y14" s="37" t="s">
        <v>51</v>
      </c>
    </row>
    <row r="15" spans="2:31" s="24" customFormat="1" hidden="1">
      <c r="B15" s="34">
        <v>6</v>
      </c>
      <c r="C15" s="35" t="s">
        <v>57</v>
      </c>
      <c r="E15" s="24">
        <v>101</v>
      </c>
      <c r="F15" s="25" t="s">
        <v>50</v>
      </c>
      <c r="G15" s="36" t="s">
        <v>46</v>
      </c>
      <c r="H15" s="36">
        <v>0</v>
      </c>
      <c r="I15" s="36" t="s">
        <v>46</v>
      </c>
      <c r="J15" s="25" t="s">
        <v>48</v>
      </c>
      <c r="K15" s="25" t="s">
        <v>55</v>
      </c>
      <c r="L15" s="25" t="s">
        <v>48</v>
      </c>
      <c r="M15" s="25" t="s">
        <v>47</v>
      </c>
      <c r="N15" s="25" t="s">
        <v>48</v>
      </c>
      <c r="O15" s="36" t="s">
        <v>46</v>
      </c>
      <c r="P15" s="36" t="s">
        <v>46</v>
      </c>
      <c r="Q15" s="25" t="s">
        <v>50</v>
      </c>
      <c r="R15" s="25" t="s">
        <v>49</v>
      </c>
      <c r="S15" s="25" t="s">
        <v>50</v>
      </c>
      <c r="T15" s="25">
        <v>11</v>
      </c>
      <c r="V15" s="25" t="s">
        <v>50</v>
      </c>
      <c r="X15" s="37" t="s">
        <v>51</v>
      </c>
      <c r="Y15" s="37" t="s">
        <v>51</v>
      </c>
    </row>
    <row r="16" spans="2:31" s="24" customFormat="1" hidden="1">
      <c r="B16" s="34">
        <v>7</v>
      </c>
      <c r="C16" s="35" t="s">
        <v>58</v>
      </c>
      <c r="E16" s="24">
        <v>102</v>
      </c>
      <c r="F16" s="25" t="s">
        <v>50</v>
      </c>
      <c r="G16" s="36" t="s">
        <v>46</v>
      </c>
      <c r="H16" s="36">
        <v>0</v>
      </c>
      <c r="I16" s="36" t="s">
        <v>46</v>
      </c>
      <c r="J16" s="25" t="s">
        <v>48</v>
      </c>
      <c r="K16" s="25" t="s">
        <v>55</v>
      </c>
      <c r="L16" s="25" t="s">
        <v>59</v>
      </c>
      <c r="M16" s="25" t="s">
        <v>47</v>
      </c>
      <c r="N16" s="25" t="s">
        <v>59</v>
      </c>
      <c r="O16" s="36" t="s">
        <v>46</v>
      </c>
      <c r="P16" s="36" t="s">
        <v>46</v>
      </c>
      <c r="Q16" s="25" t="s">
        <v>50</v>
      </c>
      <c r="R16" s="25" t="s">
        <v>49</v>
      </c>
      <c r="S16" s="25" t="s">
        <v>50</v>
      </c>
      <c r="T16" s="25">
        <v>11</v>
      </c>
      <c r="V16" s="25" t="s">
        <v>50</v>
      </c>
      <c r="X16" s="37" t="s">
        <v>51</v>
      </c>
      <c r="Y16" s="37" t="s">
        <v>51</v>
      </c>
    </row>
    <row r="17" spans="2:25" s="24" customFormat="1" hidden="1">
      <c r="B17" s="34">
        <v>8</v>
      </c>
      <c r="C17" s="35" t="s">
        <v>60</v>
      </c>
      <c r="E17" s="24">
        <v>103</v>
      </c>
      <c r="F17" s="25" t="s">
        <v>50</v>
      </c>
      <c r="G17" s="36" t="s">
        <v>46</v>
      </c>
      <c r="H17" s="36">
        <v>0</v>
      </c>
      <c r="I17" s="36" t="s">
        <v>46</v>
      </c>
      <c r="J17" s="25" t="s">
        <v>48</v>
      </c>
      <c r="K17" s="25" t="s">
        <v>55</v>
      </c>
      <c r="L17" s="25" t="s">
        <v>59</v>
      </c>
      <c r="M17" s="25" t="s">
        <v>47</v>
      </c>
      <c r="N17" s="25" t="s">
        <v>59</v>
      </c>
      <c r="O17" s="36" t="s">
        <v>46</v>
      </c>
      <c r="P17" s="36" t="s">
        <v>46</v>
      </c>
      <c r="Q17" s="25" t="s">
        <v>50</v>
      </c>
      <c r="R17" s="25" t="s">
        <v>49</v>
      </c>
      <c r="S17" s="25" t="s">
        <v>50</v>
      </c>
      <c r="T17" s="25">
        <v>11</v>
      </c>
      <c r="V17" s="25" t="s">
        <v>50</v>
      </c>
      <c r="X17" s="37" t="s">
        <v>51</v>
      </c>
      <c r="Y17" s="37" t="s">
        <v>51</v>
      </c>
    </row>
    <row r="18" spans="2:25" s="24" customFormat="1" hidden="1">
      <c r="B18" s="34">
        <v>9</v>
      </c>
      <c r="C18" s="35" t="s">
        <v>61</v>
      </c>
      <c r="E18" s="24">
        <v>104</v>
      </c>
      <c r="F18" s="25" t="s">
        <v>50</v>
      </c>
      <c r="G18" s="36" t="s">
        <v>46</v>
      </c>
      <c r="H18" s="36">
        <v>0</v>
      </c>
      <c r="I18" s="36" t="s">
        <v>46</v>
      </c>
      <c r="J18" s="25" t="s">
        <v>48</v>
      </c>
      <c r="K18" s="25" t="s">
        <v>55</v>
      </c>
      <c r="L18" s="25" t="s">
        <v>59</v>
      </c>
      <c r="M18" s="25" t="s">
        <v>47</v>
      </c>
      <c r="N18" s="25" t="s">
        <v>59</v>
      </c>
      <c r="O18" s="36" t="s">
        <v>46</v>
      </c>
      <c r="P18" s="36" t="s">
        <v>46</v>
      </c>
      <c r="Q18" s="25" t="s">
        <v>50</v>
      </c>
      <c r="R18" s="25" t="s">
        <v>49</v>
      </c>
      <c r="S18" s="25" t="s">
        <v>50</v>
      </c>
      <c r="T18" s="25">
        <v>11</v>
      </c>
      <c r="V18" s="25" t="s">
        <v>50</v>
      </c>
      <c r="X18" s="37" t="s">
        <v>51</v>
      </c>
      <c r="Y18" s="37" t="s">
        <v>51</v>
      </c>
    </row>
    <row r="19" spans="2:25" s="24" customFormat="1" hidden="1">
      <c r="E19" s="24">
        <v>105</v>
      </c>
      <c r="F19" s="25" t="s">
        <v>50</v>
      </c>
      <c r="G19" s="36" t="s">
        <v>46</v>
      </c>
      <c r="H19" s="36">
        <v>0</v>
      </c>
      <c r="I19" s="36" t="s">
        <v>46</v>
      </c>
      <c r="J19" s="25" t="s">
        <v>59</v>
      </c>
      <c r="K19" s="25" t="s">
        <v>55</v>
      </c>
      <c r="L19" s="25" t="s">
        <v>59</v>
      </c>
      <c r="M19" s="25" t="s">
        <v>47</v>
      </c>
      <c r="N19" s="25" t="s">
        <v>59</v>
      </c>
      <c r="O19" s="36" t="s">
        <v>46</v>
      </c>
      <c r="P19" s="36" t="s">
        <v>46</v>
      </c>
      <c r="Q19" s="25" t="s">
        <v>50</v>
      </c>
      <c r="R19" s="25" t="s">
        <v>49</v>
      </c>
      <c r="S19" s="25" t="s">
        <v>50</v>
      </c>
      <c r="T19" s="25">
        <v>11</v>
      </c>
      <c r="V19" s="25" t="s">
        <v>50</v>
      </c>
      <c r="X19" s="37" t="s">
        <v>51</v>
      </c>
      <c r="Y19" s="37" t="s">
        <v>51</v>
      </c>
    </row>
    <row r="20" spans="2:25" s="24" customFormat="1" hidden="1">
      <c r="E20" s="24">
        <v>106</v>
      </c>
      <c r="F20" s="25" t="s">
        <v>50</v>
      </c>
      <c r="G20" s="36" t="s">
        <v>46</v>
      </c>
      <c r="H20" s="36">
        <v>0</v>
      </c>
      <c r="I20" s="36" t="s">
        <v>46</v>
      </c>
      <c r="J20" s="25" t="s">
        <v>59</v>
      </c>
      <c r="K20" s="25" t="s">
        <v>55</v>
      </c>
      <c r="L20" s="25" t="s">
        <v>59</v>
      </c>
      <c r="M20" s="25" t="s">
        <v>47</v>
      </c>
      <c r="N20" s="25" t="s">
        <v>59</v>
      </c>
      <c r="O20" s="36" t="s">
        <v>46</v>
      </c>
      <c r="P20" s="36" t="s">
        <v>46</v>
      </c>
      <c r="Q20" s="25" t="s">
        <v>50</v>
      </c>
      <c r="R20" s="25" t="s">
        <v>49</v>
      </c>
      <c r="S20" s="25" t="s">
        <v>50</v>
      </c>
      <c r="T20" s="25">
        <v>11</v>
      </c>
      <c r="V20" s="25" t="s">
        <v>50</v>
      </c>
      <c r="X20" s="37" t="s">
        <v>51</v>
      </c>
      <c r="Y20" s="37" t="s">
        <v>51</v>
      </c>
    </row>
    <row r="21" spans="2:25" s="24" customFormat="1" hidden="1">
      <c r="E21" s="24">
        <v>107</v>
      </c>
      <c r="F21" s="25" t="s">
        <v>50</v>
      </c>
      <c r="G21" s="36" t="s">
        <v>46</v>
      </c>
      <c r="H21" s="36">
        <v>0</v>
      </c>
      <c r="I21" s="36" t="s">
        <v>46</v>
      </c>
      <c r="J21" s="25" t="s">
        <v>59</v>
      </c>
      <c r="K21" s="25" t="s">
        <v>55</v>
      </c>
      <c r="L21" s="25" t="s">
        <v>59</v>
      </c>
      <c r="M21" s="25" t="s">
        <v>47</v>
      </c>
      <c r="N21" s="25" t="s">
        <v>59</v>
      </c>
      <c r="O21" s="36" t="s">
        <v>46</v>
      </c>
      <c r="P21" s="36" t="s">
        <v>46</v>
      </c>
      <c r="Q21" s="25" t="s">
        <v>50</v>
      </c>
      <c r="R21" s="25" t="s">
        <v>49</v>
      </c>
      <c r="S21" s="25" t="s">
        <v>50</v>
      </c>
      <c r="T21" s="25">
        <v>11</v>
      </c>
      <c r="V21" s="25" t="s">
        <v>50</v>
      </c>
      <c r="X21" s="37" t="s">
        <v>51</v>
      </c>
      <c r="Y21" s="37" t="s">
        <v>51</v>
      </c>
    </row>
    <row r="22" spans="2:25" s="24" customFormat="1" hidden="1">
      <c r="E22" s="24">
        <v>208</v>
      </c>
      <c r="F22" s="25" t="s">
        <v>50</v>
      </c>
      <c r="G22" s="36" t="s">
        <v>46</v>
      </c>
      <c r="H22" s="36">
        <v>0</v>
      </c>
      <c r="I22" s="37" t="s">
        <v>62</v>
      </c>
      <c r="J22" s="25" t="s">
        <v>59</v>
      </c>
      <c r="K22" s="25" t="s">
        <v>55</v>
      </c>
      <c r="L22" s="25" t="s">
        <v>63</v>
      </c>
      <c r="M22" s="25" t="s">
        <v>64</v>
      </c>
      <c r="N22" s="25" t="s">
        <v>63</v>
      </c>
      <c r="O22" s="25">
        <v>21</v>
      </c>
      <c r="P22" s="25" t="s">
        <v>65</v>
      </c>
      <c r="Q22" s="25" t="s">
        <v>65</v>
      </c>
      <c r="R22" s="25" t="s">
        <v>49</v>
      </c>
      <c r="S22" s="25" t="s">
        <v>65</v>
      </c>
      <c r="T22" s="25">
        <v>21</v>
      </c>
      <c r="V22" s="25" t="s">
        <v>65</v>
      </c>
      <c r="X22" s="37" t="s">
        <v>51</v>
      </c>
      <c r="Y22" s="37" t="s">
        <v>51</v>
      </c>
    </row>
    <row r="23" spans="2:25" s="24" customFormat="1" hidden="1">
      <c r="E23" s="24">
        <v>209</v>
      </c>
      <c r="F23" s="25" t="s">
        <v>50</v>
      </c>
      <c r="G23" s="36" t="s">
        <v>46</v>
      </c>
      <c r="H23" s="36">
        <v>0</v>
      </c>
      <c r="I23" s="37" t="s">
        <v>62</v>
      </c>
      <c r="J23" s="25" t="s">
        <v>59</v>
      </c>
      <c r="K23" s="25" t="s">
        <v>55</v>
      </c>
      <c r="L23" s="25" t="s">
        <v>63</v>
      </c>
      <c r="M23" s="25" t="s">
        <v>64</v>
      </c>
      <c r="N23" s="25" t="s">
        <v>63</v>
      </c>
      <c r="O23" s="25">
        <v>21</v>
      </c>
      <c r="P23" s="25" t="s">
        <v>65</v>
      </c>
      <c r="Q23" s="25" t="s">
        <v>65</v>
      </c>
      <c r="R23" s="25" t="s">
        <v>49</v>
      </c>
      <c r="S23" s="25" t="s">
        <v>65</v>
      </c>
      <c r="T23" s="25">
        <v>21</v>
      </c>
      <c r="V23" s="25" t="s">
        <v>65</v>
      </c>
      <c r="X23" s="37" t="s">
        <v>51</v>
      </c>
      <c r="Y23" s="37" t="s">
        <v>51</v>
      </c>
    </row>
    <row r="24" spans="2:25" s="24" customFormat="1" hidden="1">
      <c r="E24" s="24">
        <v>210</v>
      </c>
      <c r="F24" s="25" t="s">
        <v>50</v>
      </c>
      <c r="G24" s="36" t="s">
        <v>46</v>
      </c>
      <c r="H24" s="36">
        <v>0</v>
      </c>
      <c r="I24" s="37" t="s">
        <v>62</v>
      </c>
      <c r="J24" s="25" t="s">
        <v>59</v>
      </c>
      <c r="K24" s="25" t="s">
        <v>55</v>
      </c>
      <c r="L24" s="25" t="s">
        <v>63</v>
      </c>
      <c r="M24" s="25" t="s">
        <v>64</v>
      </c>
      <c r="N24" s="25" t="s">
        <v>63</v>
      </c>
      <c r="O24" s="25">
        <v>21</v>
      </c>
      <c r="P24" s="25" t="s">
        <v>65</v>
      </c>
      <c r="Q24" s="25" t="s">
        <v>65</v>
      </c>
      <c r="R24" s="25" t="s">
        <v>49</v>
      </c>
      <c r="S24" s="25" t="s">
        <v>65</v>
      </c>
      <c r="T24" s="25">
        <v>21</v>
      </c>
      <c r="V24" s="25" t="s">
        <v>65</v>
      </c>
      <c r="X24" s="37" t="s">
        <v>51</v>
      </c>
      <c r="Y24" s="37" t="s">
        <v>51</v>
      </c>
    </row>
    <row r="25" spans="2:25" s="24" customFormat="1" hidden="1">
      <c r="E25" s="24">
        <v>211</v>
      </c>
      <c r="F25" s="25" t="s">
        <v>65</v>
      </c>
      <c r="G25" s="25" t="s">
        <v>66</v>
      </c>
      <c r="H25" s="25">
        <v>2</v>
      </c>
      <c r="I25" s="25" t="s">
        <v>65</v>
      </c>
      <c r="J25" s="25" t="s">
        <v>63</v>
      </c>
      <c r="K25" s="25" t="s">
        <v>55</v>
      </c>
      <c r="L25" s="25" t="s">
        <v>63</v>
      </c>
      <c r="M25" s="25" t="s">
        <v>64</v>
      </c>
      <c r="N25" s="25" t="s">
        <v>63</v>
      </c>
      <c r="O25" s="25">
        <v>21</v>
      </c>
      <c r="P25" s="25" t="s">
        <v>65</v>
      </c>
      <c r="Q25" s="25" t="s">
        <v>65</v>
      </c>
      <c r="R25" s="25" t="s">
        <v>49</v>
      </c>
      <c r="S25" s="25" t="s">
        <v>65</v>
      </c>
      <c r="T25" s="25">
        <v>21</v>
      </c>
      <c r="V25" s="25" t="s">
        <v>65</v>
      </c>
      <c r="X25" s="37" t="s">
        <v>51</v>
      </c>
      <c r="Y25" s="37" t="s">
        <v>51</v>
      </c>
    </row>
    <row r="26" spans="2:25" s="24" customFormat="1" hidden="1">
      <c r="E26" s="24">
        <v>212</v>
      </c>
      <c r="F26" s="25" t="s">
        <v>65</v>
      </c>
      <c r="G26" s="25" t="s">
        <v>66</v>
      </c>
      <c r="H26" s="25">
        <v>2</v>
      </c>
      <c r="I26" s="25" t="s">
        <v>65</v>
      </c>
      <c r="J26" s="25" t="s">
        <v>63</v>
      </c>
      <c r="K26" s="25" t="s">
        <v>55</v>
      </c>
      <c r="L26" s="25" t="s">
        <v>63</v>
      </c>
      <c r="M26" s="25" t="s">
        <v>64</v>
      </c>
      <c r="N26" s="25" t="s">
        <v>63</v>
      </c>
      <c r="O26" s="25">
        <v>21</v>
      </c>
      <c r="P26" s="25" t="s">
        <v>65</v>
      </c>
      <c r="Q26" s="25" t="s">
        <v>65</v>
      </c>
      <c r="R26" s="25" t="s">
        <v>49</v>
      </c>
      <c r="S26" s="25" t="s">
        <v>65</v>
      </c>
      <c r="T26" s="25">
        <v>21</v>
      </c>
      <c r="V26" s="25" t="s">
        <v>65</v>
      </c>
      <c r="X26" s="25" t="s">
        <v>65</v>
      </c>
      <c r="Y26" s="25" t="s">
        <v>67</v>
      </c>
    </row>
    <row r="27" spans="2:25" s="24" customFormat="1" hidden="1">
      <c r="E27" s="24">
        <v>201</v>
      </c>
      <c r="F27" s="25" t="s">
        <v>65</v>
      </c>
      <c r="G27" s="25" t="s">
        <v>66</v>
      </c>
      <c r="H27" s="25">
        <v>2</v>
      </c>
      <c r="I27" s="25" t="s">
        <v>65</v>
      </c>
      <c r="J27" s="25" t="s">
        <v>63</v>
      </c>
      <c r="K27" s="25" t="s">
        <v>55</v>
      </c>
      <c r="L27" s="25" t="s">
        <v>63</v>
      </c>
      <c r="M27" s="25" t="s">
        <v>64</v>
      </c>
      <c r="N27" s="25" t="s">
        <v>63</v>
      </c>
      <c r="O27" s="25">
        <v>21</v>
      </c>
      <c r="P27" s="25" t="s">
        <v>65</v>
      </c>
      <c r="Q27" s="25" t="s">
        <v>65</v>
      </c>
      <c r="R27" s="25" t="s">
        <v>49</v>
      </c>
      <c r="S27" s="25" t="s">
        <v>65</v>
      </c>
      <c r="T27" s="25">
        <v>21</v>
      </c>
      <c r="V27" s="25" t="s">
        <v>65</v>
      </c>
      <c r="X27" s="25" t="s">
        <v>65</v>
      </c>
      <c r="Y27" s="25" t="s">
        <v>67</v>
      </c>
    </row>
    <row r="28" spans="2:25" s="24" customFormat="1" hidden="1">
      <c r="E28" s="24">
        <v>202</v>
      </c>
      <c r="F28" s="25" t="s">
        <v>65</v>
      </c>
      <c r="G28" s="25" t="s">
        <v>66</v>
      </c>
      <c r="H28" s="25">
        <v>2</v>
      </c>
      <c r="I28" s="25" t="s">
        <v>65</v>
      </c>
      <c r="J28" s="25" t="s">
        <v>63</v>
      </c>
      <c r="K28" s="25" t="s">
        <v>55</v>
      </c>
      <c r="L28" s="25" t="s">
        <v>68</v>
      </c>
      <c r="M28" s="25" t="s">
        <v>64</v>
      </c>
      <c r="N28" s="25" t="s">
        <v>68</v>
      </c>
      <c r="O28" s="25">
        <v>21</v>
      </c>
      <c r="P28" s="25" t="s">
        <v>65</v>
      </c>
      <c r="Q28" s="25" t="s">
        <v>65</v>
      </c>
      <c r="R28" s="25" t="s">
        <v>49</v>
      </c>
      <c r="S28" s="25" t="s">
        <v>65</v>
      </c>
      <c r="T28" s="25">
        <v>21</v>
      </c>
      <c r="V28" s="25" t="s">
        <v>65</v>
      </c>
      <c r="X28" s="25" t="s">
        <v>65</v>
      </c>
      <c r="Y28" s="25" t="s">
        <v>67</v>
      </c>
    </row>
    <row r="29" spans="2:25" s="24" customFormat="1" hidden="1">
      <c r="E29" s="24">
        <v>203</v>
      </c>
      <c r="F29" s="25" t="s">
        <v>65</v>
      </c>
      <c r="G29" s="25" t="s">
        <v>66</v>
      </c>
      <c r="H29" s="25">
        <v>2</v>
      </c>
      <c r="I29" s="25" t="s">
        <v>65</v>
      </c>
      <c r="J29" s="25" t="s">
        <v>63</v>
      </c>
      <c r="K29" s="25" t="s">
        <v>55</v>
      </c>
      <c r="L29" s="25" t="s">
        <v>68</v>
      </c>
      <c r="M29" s="25" t="s">
        <v>64</v>
      </c>
      <c r="N29" s="25" t="s">
        <v>68</v>
      </c>
      <c r="O29" s="25">
        <v>21</v>
      </c>
      <c r="P29" s="25" t="s">
        <v>65</v>
      </c>
      <c r="Q29" s="25" t="s">
        <v>65</v>
      </c>
      <c r="R29" s="25" t="s">
        <v>49</v>
      </c>
      <c r="S29" s="25" t="s">
        <v>65</v>
      </c>
      <c r="T29" s="25">
        <v>21</v>
      </c>
      <c r="V29" s="25" t="s">
        <v>65</v>
      </c>
      <c r="X29" s="25" t="s">
        <v>65</v>
      </c>
      <c r="Y29" s="25" t="s">
        <v>67</v>
      </c>
    </row>
    <row r="30" spans="2:25" s="24" customFormat="1" hidden="1">
      <c r="E30" s="24">
        <v>204</v>
      </c>
      <c r="F30" s="25" t="s">
        <v>65</v>
      </c>
      <c r="G30" s="25" t="s">
        <v>66</v>
      </c>
      <c r="H30" s="25">
        <v>2</v>
      </c>
      <c r="I30" s="25" t="s">
        <v>65</v>
      </c>
      <c r="J30" s="25" t="s">
        <v>63</v>
      </c>
      <c r="K30" s="25" t="s">
        <v>55</v>
      </c>
      <c r="L30" s="25" t="s">
        <v>68</v>
      </c>
      <c r="M30" s="25" t="s">
        <v>64</v>
      </c>
      <c r="N30" s="25" t="s">
        <v>68</v>
      </c>
      <c r="O30" s="25">
        <v>21</v>
      </c>
      <c r="P30" s="25" t="s">
        <v>65</v>
      </c>
      <c r="Q30" s="25" t="s">
        <v>65</v>
      </c>
      <c r="R30" s="25" t="s">
        <v>49</v>
      </c>
      <c r="S30" s="25" t="s">
        <v>65</v>
      </c>
      <c r="T30" s="25">
        <v>21</v>
      </c>
      <c r="V30" s="25" t="s">
        <v>65</v>
      </c>
      <c r="X30" s="25" t="s">
        <v>65</v>
      </c>
      <c r="Y30" s="25" t="s">
        <v>67</v>
      </c>
    </row>
    <row r="31" spans="2:25" s="24" customFormat="1" hidden="1">
      <c r="E31" s="24">
        <v>205</v>
      </c>
      <c r="F31" s="25" t="s">
        <v>65</v>
      </c>
      <c r="G31" s="25" t="s">
        <v>66</v>
      </c>
      <c r="H31" s="25">
        <v>2</v>
      </c>
      <c r="I31" s="25" t="s">
        <v>65</v>
      </c>
      <c r="J31" s="25" t="s">
        <v>68</v>
      </c>
      <c r="K31" s="25" t="s">
        <v>55</v>
      </c>
      <c r="L31" s="25" t="s">
        <v>68</v>
      </c>
      <c r="M31" s="25" t="s">
        <v>64</v>
      </c>
      <c r="N31" s="25" t="s">
        <v>68</v>
      </c>
      <c r="O31" s="25">
        <v>21</v>
      </c>
      <c r="P31" s="25" t="s">
        <v>65</v>
      </c>
      <c r="Q31" s="25" t="s">
        <v>65</v>
      </c>
      <c r="R31" s="25" t="s">
        <v>49</v>
      </c>
      <c r="S31" s="25" t="s">
        <v>65</v>
      </c>
      <c r="T31" s="25">
        <v>21</v>
      </c>
      <c r="V31" s="25" t="s">
        <v>65</v>
      </c>
      <c r="X31" s="25" t="s">
        <v>65</v>
      </c>
      <c r="Y31" s="25" t="s">
        <v>67</v>
      </c>
    </row>
    <row r="32" spans="2:25" s="24" customFormat="1" hidden="1">
      <c r="E32" s="24">
        <v>206</v>
      </c>
      <c r="F32" s="25" t="s">
        <v>65</v>
      </c>
      <c r="G32" s="25" t="s">
        <v>66</v>
      </c>
      <c r="H32" s="25">
        <v>2</v>
      </c>
      <c r="I32" s="25" t="s">
        <v>65</v>
      </c>
      <c r="J32" s="25" t="s">
        <v>68</v>
      </c>
      <c r="K32" s="25" t="s">
        <v>55</v>
      </c>
      <c r="L32" s="25" t="s">
        <v>68</v>
      </c>
      <c r="M32" s="25" t="s">
        <v>64</v>
      </c>
      <c r="N32" s="25" t="s">
        <v>68</v>
      </c>
      <c r="O32" s="25">
        <v>21</v>
      </c>
      <c r="P32" s="25" t="s">
        <v>65</v>
      </c>
      <c r="Q32" s="25" t="s">
        <v>65</v>
      </c>
      <c r="R32" s="25" t="s">
        <v>49</v>
      </c>
      <c r="S32" s="25" t="s">
        <v>65</v>
      </c>
      <c r="T32" s="25">
        <v>21</v>
      </c>
      <c r="V32" s="25" t="s">
        <v>65</v>
      </c>
      <c r="X32" s="25" t="s">
        <v>65</v>
      </c>
      <c r="Y32" s="25" t="s">
        <v>67</v>
      </c>
    </row>
    <row r="33" spans="5:25" s="24" customFormat="1" hidden="1">
      <c r="E33" s="24">
        <v>207</v>
      </c>
      <c r="F33" s="25" t="s">
        <v>65</v>
      </c>
      <c r="G33" s="25" t="s">
        <v>66</v>
      </c>
      <c r="H33" s="25">
        <v>2</v>
      </c>
      <c r="I33" s="25" t="s">
        <v>65</v>
      </c>
      <c r="J33" s="25" t="s">
        <v>68</v>
      </c>
      <c r="K33" s="25" t="s">
        <v>55</v>
      </c>
      <c r="L33" s="25" t="s">
        <v>68</v>
      </c>
      <c r="M33" s="25" t="s">
        <v>64</v>
      </c>
      <c r="N33" s="25" t="s">
        <v>68</v>
      </c>
      <c r="O33" s="25">
        <v>21</v>
      </c>
      <c r="P33" s="25" t="s">
        <v>65</v>
      </c>
      <c r="Q33" s="25" t="s">
        <v>65</v>
      </c>
      <c r="R33" s="25" t="s">
        <v>49</v>
      </c>
      <c r="S33" s="25" t="s">
        <v>65</v>
      </c>
      <c r="T33" s="25">
        <v>21</v>
      </c>
      <c r="V33" s="25" t="s">
        <v>65</v>
      </c>
      <c r="X33" s="25" t="s">
        <v>65</v>
      </c>
      <c r="Y33" s="25" t="s">
        <v>67</v>
      </c>
    </row>
    <row r="34" spans="5:25" s="24" customFormat="1" hidden="1">
      <c r="E34" s="24">
        <v>308</v>
      </c>
      <c r="F34" s="25" t="s">
        <v>65</v>
      </c>
      <c r="G34" s="25" t="s">
        <v>66</v>
      </c>
      <c r="H34" s="25">
        <v>2</v>
      </c>
      <c r="I34" s="25" t="s">
        <v>65</v>
      </c>
      <c r="J34" s="25" t="s">
        <v>68</v>
      </c>
      <c r="K34" s="25" t="s">
        <v>69</v>
      </c>
      <c r="L34" s="25" t="s">
        <v>70</v>
      </c>
      <c r="M34" s="25" t="s">
        <v>71</v>
      </c>
      <c r="N34" s="25" t="s">
        <v>70</v>
      </c>
      <c r="O34" s="25">
        <v>31</v>
      </c>
      <c r="P34" s="25" t="s">
        <v>70</v>
      </c>
      <c r="Q34" s="25" t="s">
        <v>70</v>
      </c>
      <c r="R34" s="25" t="s">
        <v>72</v>
      </c>
      <c r="S34" s="25" t="s">
        <v>70</v>
      </c>
      <c r="T34" s="25">
        <v>31</v>
      </c>
      <c r="V34" s="25" t="s">
        <v>70</v>
      </c>
      <c r="X34" s="25" t="s">
        <v>70</v>
      </c>
      <c r="Y34" s="25" t="s">
        <v>73</v>
      </c>
    </row>
    <row r="35" spans="5:25" s="24" customFormat="1" hidden="1">
      <c r="E35" s="24">
        <v>309</v>
      </c>
      <c r="F35" s="25" t="s">
        <v>65</v>
      </c>
      <c r="G35" s="25" t="s">
        <v>66</v>
      </c>
      <c r="H35" s="25">
        <v>2</v>
      </c>
      <c r="I35" s="25" t="s">
        <v>65</v>
      </c>
      <c r="J35" s="25" t="s">
        <v>68</v>
      </c>
      <c r="K35" s="25" t="s">
        <v>69</v>
      </c>
      <c r="L35" s="25" t="s">
        <v>70</v>
      </c>
      <c r="M35" s="25" t="s">
        <v>71</v>
      </c>
      <c r="N35" s="25" t="s">
        <v>70</v>
      </c>
      <c r="O35" s="25">
        <v>31</v>
      </c>
      <c r="P35" s="25" t="s">
        <v>70</v>
      </c>
      <c r="Q35" s="25" t="s">
        <v>70</v>
      </c>
      <c r="R35" s="25" t="s">
        <v>72</v>
      </c>
      <c r="S35" s="25" t="s">
        <v>70</v>
      </c>
      <c r="T35" s="25">
        <v>31</v>
      </c>
      <c r="V35" s="25" t="s">
        <v>70</v>
      </c>
      <c r="X35" s="25" t="s">
        <v>70</v>
      </c>
      <c r="Y35" s="25" t="s">
        <v>73</v>
      </c>
    </row>
    <row r="36" spans="5:25" s="24" customFormat="1" hidden="1">
      <c r="E36" s="24">
        <v>310</v>
      </c>
      <c r="F36" s="25" t="s">
        <v>65</v>
      </c>
      <c r="G36" s="25" t="s">
        <v>66</v>
      </c>
      <c r="H36" s="25">
        <v>2</v>
      </c>
      <c r="I36" s="25" t="s">
        <v>65</v>
      </c>
      <c r="J36" s="25" t="s">
        <v>68</v>
      </c>
      <c r="K36" s="25" t="s">
        <v>69</v>
      </c>
      <c r="L36" s="25" t="s">
        <v>70</v>
      </c>
      <c r="M36" s="25" t="s">
        <v>71</v>
      </c>
      <c r="N36" s="25" t="s">
        <v>70</v>
      </c>
      <c r="O36" s="25">
        <v>31</v>
      </c>
      <c r="P36" s="25" t="s">
        <v>70</v>
      </c>
      <c r="Q36" s="25" t="s">
        <v>70</v>
      </c>
      <c r="R36" s="25" t="s">
        <v>72</v>
      </c>
      <c r="S36" s="25" t="s">
        <v>70</v>
      </c>
      <c r="T36" s="25">
        <v>31</v>
      </c>
      <c r="V36" s="25" t="s">
        <v>70</v>
      </c>
      <c r="X36" s="25" t="s">
        <v>70</v>
      </c>
      <c r="Y36" s="25" t="s">
        <v>73</v>
      </c>
    </row>
    <row r="37" spans="5:25" s="24" customFormat="1" hidden="1">
      <c r="E37" s="24">
        <v>311</v>
      </c>
      <c r="F37" s="25" t="s">
        <v>70</v>
      </c>
      <c r="G37" s="25" t="s">
        <v>66</v>
      </c>
      <c r="H37" s="25">
        <v>3</v>
      </c>
      <c r="I37" s="25" t="s">
        <v>70</v>
      </c>
      <c r="J37" s="25" t="s">
        <v>74</v>
      </c>
      <c r="K37" s="25" t="s">
        <v>69</v>
      </c>
      <c r="L37" s="25" t="s">
        <v>70</v>
      </c>
      <c r="M37" s="25" t="s">
        <v>71</v>
      </c>
      <c r="N37" s="25" t="s">
        <v>70</v>
      </c>
      <c r="O37" s="25">
        <v>31</v>
      </c>
      <c r="P37" s="25" t="s">
        <v>70</v>
      </c>
      <c r="Q37" s="25" t="s">
        <v>70</v>
      </c>
      <c r="R37" s="25" t="s">
        <v>72</v>
      </c>
      <c r="S37" s="25" t="s">
        <v>70</v>
      </c>
      <c r="T37" s="25">
        <v>31</v>
      </c>
      <c r="V37" s="25" t="s">
        <v>70</v>
      </c>
      <c r="X37" s="25" t="s">
        <v>70</v>
      </c>
      <c r="Y37" s="25" t="s">
        <v>73</v>
      </c>
    </row>
    <row r="38" spans="5:25" s="24" customFormat="1" hidden="1">
      <c r="E38" s="24">
        <v>312</v>
      </c>
      <c r="F38" s="25" t="s">
        <v>70</v>
      </c>
      <c r="G38" s="25" t="s">
        <v>66</v>
      </c>
      <c r="H38" s="25">
        <v>3</v>
      </c>
      <c r="I38" s="25" t="s">
        <v>70</v>
      </c>
      <c r="J38" s="25" t="s">
        <v>74</v>
      </c>
      <c r="K38" s="25" t="s">
        <v>69</v>
      </c>
      <c r="L38" s="25" t="s">
        <v>70</v>
      </c>
      <c r="M38" s="25" t="s">
        <v>71</v>
      </c>
      <c r="N38" s="25" t="s">
        <v>70</v>
      </c>
      <c r="O38" s="25">
        <v>31</v>
      </c>
      <c r="P38" s="25" t="s">
        <v>70</v>
      </c>
      <c r="Q38" s="25" t="s">
        <v>70</v>
      </c>
      <c r="R38" s="25" t="s">
        <v>72</v>
      </c>
      <c r="S38" s="25" t="s">
        <v>70</v>
      </c>
      <c r="T38" s="25">
        <v>31</v>
      </c>
      <c r="V38" s="25" t="s">
        <v>70</v>
      </c>
      <c r="X38" s="25" t="s">
        <v>70</v>
      </c>
      <c r="Y38" s="25" t="s">
        <v>73</v>
      </c>
    </row>
    <row r="39" spans="5:25" s="24" customFormat="1" hidden="1">
      <c r="E39" s="24">
        <v>301</v>
      </c>
      <c r="F39" s="25" t="s">
        <v>70</v>
      </c>
      <c r="G39" s="25" t="s">
        <v>66</v>
      </c>
      <c r="H39" s="25">
        <v>3</v>
      </c>
      <c r="I39" s="25" t="s">
        <v>70</v>
      </c>
      <c r="J39" s="25" t="s">
        <v>74</v>
      </c>
      <c r="K39" s="25" t="s">
        <v>69</v>
      </c>
      <c r="L39" s="25" t="s">
        <v>70</v>
      </c>
      <c r="M39" s="25" t="s">
        <v>71</v>
      </c>
      <c r="N39" s="25" t="s">
        <v>70</v>
      </c>
      <c r="O39" s="25">
        <v>31</v>
      </c>
      <c r="P39" s="25" t="s">
        <v>70</v>
      </c>
      <c r="Q39" s="25" t="s">
        <v>70</v>
      </c>
      <c r="R39" s="25" t="s">
        <v>72</v>
      </c>
      <c r="S39" s="25" t="s">
        <v>70</v>
      </c>
      <c r="T39" s="25">
        <v>31</v>
      </c>
      <c r="V39" s="25" t="s">
        <v>70</v>
      </c>
      <c r="X39" s="25" t="s">
        <v>70</v>
      </c>
      <c r="Y39" s="25" t="s">
        <v>73</v>
      </c>
    </row>
    <row r="40" spans="5:25" s="24" customFormat="1" hidden="1">
      <c r="E40" s="24">
        <v>302</v>
      </c>
      <c r="F40" s="25" t="s">
        <v>70</v>
      </c>
      <c r="G40" s="25" t="s">
        <v>66</v>
      </c>
      <c r="H40" s="25">
        <v>3</v>
      </c>
      <c r="I40" s="25" t="s">
        <v>70</v>
      </c>
      <c r="J40" s="25" t="s">
        <v>74</v>
      </c>
      <c r="K40" s="25" t="s">
        <v>69</v>
      </c>
      <c r="L40" s="25" t="s">
        <v>70</v>
      </c>
      <c r="M40" s="25" t="s">
        <v>71</v>
      </c>
      <c r="N40" s="25" t="s">
        <v>70</v>
      </c>
      <c r="O40" s="25">
        <v>31</v>
      </c>
      <c r="P40" s="25" t="s">
        <v>70</v>
      </c>
      <c r="Q40" s="25" t="s">
        <v>70</v>
      </c>
      <c r="R40" s="25" t="s">
        <v>72</v>
      </c>
      <c r="S40" s="25" t="s">
        <v>70</v>
      </c>
      <c r="T40" s="25">
        <v>31</v>
      </c>
      <c r="V40" s="25" t="s">
        <v>70</v>
      </c>
      <c r="X40" s="25" t="s">
        <v>70</v>
      </c>
      <c r="Y40" s="25" t="s">
        <v>73</v>
      </c>
    </row>
    <row r="41" spans="5:25" s="24" customFormat="1" hidden="1">
      <c r="E41" s="24">
        <v>303</v>
      </c>
      <c r="F41" s="25" t="s">
        <v>70</v>
      </c>
      <c r="G41" s="25" t="s">
        <v>66</v>
      </c>
      <c r="H41" s="25">
        <v>3</v>
      </c>
      <c r="I41" s="25" t="s">
        <v>70</v>
      </c>
      <c r="J41" s="25" t="s">
        <v>74</v>
      </c>
      <c r="K41" s="25" t="s">
        <v>69</v>
      </c>
      <c r="L41" s="25" t="s">
        <v>70</v>
      </c>
      <c r="M41" s="25" t="s">
        <v>71</v>
      </c>
      <c r="N41" s="25" t="s">
        <v>70</v>
      </c>
      <c r="O41" s="25">
        <v>31</v>
      </c>
      <c r="P41" s="25" t="s">
        <v>70</v>
      </c>
      <c r="Q41" s="25" t="s">
        <v>70</v>
      </c>
      <c r="R41" s="25" t="s">
        <v>72</v>
      </c>
      <c r="S41" s="25" t="s">
        <v>70</v>
      </c>
      <c r="T41" s="25">
        <v>31</v>
      </c>
      <c r="V41" s="25" t="s">
        <v>70</v>
      </c>
      <c r="X41" s="25" t="s">
        <v>70</v>
      </c>
      <c r="Y41" s="25" t="s">
        <v>73</v>
      </c>
    </row>
    <row r="42" spans="5:25" s="24" customFormat="1" hidden="1">
      <c r="E42" s="24">
        <v>304</v>
      </c>
      <c r="F42" s="25" t="s">
        <v>70</v>
      </c>
      <c r="G42" s="25" t="s">
        <v>66</v>
      </c>
      <c r="H42" s="25">
        <v>3</v>
      </c>
      <c r="I42" s="25" t="s">
        <v>70</v>
      </c>
      <c r="J42" s="25" t="s">
        <v>74</v>
      </c>
      <c r="K42" s="25" t="s">
        <v>69</v>
      </c>
      <c r="L42" s="25" t="s">
        <v>70</v>
      </c>
      <c r="M42" s="25" t="s">
        <v>71</v>
      </c>
      <c r="N42" s="25" t="s">
        <v>70</v>
      </c>
      <c r="O42" s="25">
        <v>31</v>
      </c>
      <c r="P42" s="25" t="s">
        <v>70</v>
      </c>
      <c r="Q42" s="25" t="s">
        <v>70</v>
      </c>
      <c r="R42" s="25" t="s">
        <v>72</v>
      </c>
      <c r="S42" s="25" t="s">
        <v>70</v>
      </c>
      <c r="T42" s="25">
        <v>31</v>
      </c>
      <c r="V42" s="25" t="s">
        <v>70</v>
      </c>
      <c r="X42" s="25" t="s">
        <v>70</v>
      </c>
      <c r="Y42" s="25" t="s">
        <v>73</v>
      </c>
    </row>
    <row r="43" spans="5:25" s="24" customFormat="1" hidden="1">
      <c r="E43" s="24">
        <v>305</v>
      </c>
      <c r="F43" s="25" t="s">
        <v>70</v>
      </c>
      <c r="G43" s="25" t="s">
        <v>66</v>
      </c>
      <c r="H43" s="25">
        <v>3</v>
      </c>
      <c r="I43" s="25" t="s">
        <v>70</v>
      </c>
      <c r="J43" s="25" t="s">
        <v>74</v>
      </c>
      <c r="K43" s="25" t="s">
        <v>69</v>
      </c>
      <c r="L43" s="25" t="s">
        <v>70</v>
      </c>
      <c r="M43" s="25" t="s">
        <v>71</v>
      </c>
      <c r="N43" s="25" t="s">
        <v>70</v>
      </c>
      <c r="O43" s="25">
        <v>31</v>
      </c>
      <c r="P43" s="25" t="s">
        <v>70</v>
      </c>
      <c r="Q43" s="25" t="s">
        <v>70</v>
      </c>
      <c r="R43" s="25" t="s">
        <v>72</v>
      </c>
      <c r="S43" s="25" t="s">
        <v>70</v>
      </c>
      <c r="T43" s="25">
        <v>31</v>
      </c>
      <c r="V43" s="25" t="s">
        <v>70</v>
      </c>
      <c r="X43" s="25" t="s">
        <v>70</v>
      </c>
      <c r="Y43" s="25" t="s">
        <v>73</v>
      </c>
    </row>
    <row r="44" spans="5:25" s="24" customFormat="1" hidden="1">
      <c r="E44" s="24">
        <v>306</v>
      </c>
      <c r="F44" s="25" t="s">
        <v>70</v>
      </c>
      <c r="G44" s="25" t="s">
        <v>66</v>
      </c>
      <c r="H44" s="25">
        <v>3</v>
      </c>
      <c r="I44" s="25" t="s">
        <v>70</v>
      </c>
      <c r="J44" s="25" t="s">
        <v>74</v>
      </c>
      <c r="K44" s="25" t="s">
        <v>69</v>
      </c>
      <c r="L44" s="25" t="s">
        <v>70</v>
      </c>
      <c r="M44" s="25" t="s">
        <v>71</v>
      </c>
      <c r="N44" s="25" t="s">
        <v>70</v>
      </c>
      <c r="O44" s="25">
        <v>31</v>
      </c>
      <c r="P44" s="25" t="s">
        <v>70</v>
      </c>
      <c r="Q44" s="25" t="s">
        <v>70</v>
      </c>
      <c r="R44" s="25" t="s">
        <v>72</v>
      </c>
      <c r="S44" s="25" t="s">
        <v>70</v>
      </c>
      <c r="T44" s="25">
        <v>31</v>
      </c>
      <c r="V44" s="25" t="s">
        <v>70</v>
      </c>
      <c r="X44" s="25" t="s">
        <v>70</v>
      </c>
      <c r="Y44" s="25" t="s">
        <v>73</v>
      </c>
    </row>
    <row r="45" spans="5:25" s="24" customFormat="1" hidden="1">
      <c r="E45" s="24">
        <v>307</v>
      </c>
      <c r="F45" s="25" t="s">
        <v>70</v>
      </c>
      <c r="G45" s="25" t="s">
        <v>66</v>
      </c>
      <c r="H45" s="25">
        <v>3</v>
      </c>
      <c r="I45" s="25" t="s">
        <v>70</v>
      </c>
      <c r="J45" s="25" t="s">
        <v>74</v>
      </c>
      <c r="K45" s="25" t="s">
        <v>69</v>
      </c>
      <c r="L45" s="25" t="s">
        <v>70</v>
      </c>
      <c r="M45" s="25" t="s">
        <v>71</v>
      </c>
      <c r="N45" s="25" t="s">
        <v>70</v>
      </c>
      <c r="O45" s="25">
        <v>31</v>
      </c>
      <c r="P45" s="25" t="s">
        <v>70</v>
      </c>
      <c r="Q45" s="25" t="s">
        <v>70</v>
      </c>
      <c r="R45" s="25" t="s">
        <v>72</v>
      </c>
      <c r="S45" s="25" t="s">
        <v>70</v>
      </c>
      <c r="T45" s="25">
        <v>31</v>
      </c>
      <c r="V45" s="25" t="s">
        <v>70</v>
      </c>
      <c r="X45" s="25" t="s">
        <v>70</v>
      </c>
      <c r="Y45" s="25" t="s">
        <v>73</v>
      </c>
    </row>
    <row r="46" spans="5:25" s="24" customFormat="1" hidden="1">
      <c r="E46" s="24">
        <v>408</v>
      </c>
      <c r="F46" s="25" t="s">
        <v>70</v>
      </c>
      <c r="G46" s="25" t="s">
        <v>66</v>
      </c>
      <c r="H46" s="25">
        <v>3</v>
      </c>
      <c r="I46" s="25" t="s">
        <v>70</v>
      </c>
      <c r="J46" s="25" t="s">
        <v>74</v>
      </c>
      <c r="K46" s="25" t="s">
        <v>69</v>
      </c>
      <c r="L46" s="25" t="s">
        <v>75</v>
      </c>
      <c r="M46" s="25" t="s">
        <v>71</v>
      </c>
      <c r="N46" s="25" t="s">
        <v>75</v>
      </c>
      <c r="O46" s="25">
        <v>41</v>
      </c>
      <c r="P46" s="25" t="s">
        <v>75</v>
      </c>
      <c r="Q46" s="25" t="s">
        <v>75</v>
      </c>
      <c r="R46" s="25" t="s">
        <v>72</v>
      </c>
      <c r="S46" s="25" t="s">
        <v>75</v>
      </c>
      <c r="T46" s="25">
        <v>41</v>
      </c>
      <c r="V46" s="25" t="s">
        <v>70</v>
      </c>
      <c r="X46" s="25" t="s">
        <v>75</v>
      </c>
      <c r="Y46" s="25" t="s">
        <v>73</v>
      </c>
    </row>
    <row r="47" spans="5:25" s="24" customFormat="1" hidden="1">
      <c r="E47" s="24">
        <v>409</v>
      </c>
      <c r="F47" s="25" t="s">
        <v>70</v>
      </c>
      <c r="G47" s="25" t="s">
        <v>66</v>
      </c>
      <c r="H47" s="25">
        <v>3</v>
      </c>
      <c r="I47" s="25" t="s">
        <v>70</v>
      </c>
      <c r="J47" s="25" t="s">
        <v>74</v>
      </c>
      <c r="K47" s="25" t="s">
        <v>69</v>
      </c>
      <c r="L47" s="25" t="s">
        <v>75</v>
      </c>
      <c r="M47" s="25" t="s">
        <v>71</v>
      </c>
      <c r="N47" s="25" t="s">
        <v>75</v>
      </c>
      <c r="O47" s="25">
        <v>41</v>
      </c>
      <c r="P47" s="25" t="s">
        <v>75</v>
      </c>
      <c r="Q47" s="25" t="s">
        <v>75</v>
      </c>
      <c r="R47" s="25" t="s">
        <v>72</v>
      </c>
      <c r="S47" s="25" t="s">
        <v>75</v>
      </c>
      <c r="T47" s="25">
        <v>41</v>
      </c>
      <c r="V47" s="25" t="s">
        <v>70</v>
      </c>
      <c r="X47" s="25" t="s">
        <v>75</v>
      </c>
      <c r="Y47" s="25" t="s">
        <v>73</v>
      </c>
    </row>
    <row r="48" spans="5:25" s="24" customFormat="1" hidden="1">
      <c r="E48" s="24">
        <v>410</v>
      </c>
      <c r="F48" s="25" t="s">
        <v>70</v>
      </c>
      <c r="G48" s="25" t="s">
        <v>66</v>
      </c>
      <c r="H48" s="25">
        <v>3</v>
      </c>
      <c r="I48" s="25" t="s">
        <v>70</v>
      </c>
      <c r="J48" s="25" t="s">
        <v>74</v>
      </c>
      <c r="K48" s="25" t="s">
        <v>69</v>
      </c>
      <c r="L48" s="25" t="s">
        <v>75</v>
      </c>
      <c r="M48" s="25" t="s">
        <v>71</v>
      </c>
      <c r="N48" s="25" t="s">
        <v>75</v>
      </c>
      <c r="O48" s="25">
        <v>41</v>
      </c>
      <c r="P48" s="25" t="s">
        <v>75</v>
      </c>
      <c r="Q48" s="25" t="s">
        <v>75</v>
      </c>
      <c r="R48" s="25" t="s">
        <v>72</v>
      </c>
      <c r="S48" s="25" t="s">
        <v>75</v>
      </c>
      <c r="T48" s="25">
        <v>41</v>
      </c>
      <c r="V48" s="25" t="s">
        <v>70</v>
      </c>
      <c r="X48" s="25" t="s">
        <v>75</v>
      </c>
      <c r="Y48" s="25" t="s">
        <v>73</v>
      </c>
    </row>
    <row r="49" spans="5:25" s="24" customFormat="1" hidden="1">
      <c r="E49" s="24">
        <v>411</v>
      </c>
      <c r="F49" s="25" t="s">
        <v>75</v>
      </c>
      <c r="G49" s="25" t="s">
        <v>76</v>
      </c>
      <c r="H49" s="25">
        <v>4</v>
      </c>
      <c r="I49" s="25" t="s">
        <v>75</v>
      </c>
      <c r="J49" s="25" t="s">
        <v>74</v>
      </c>
      <c r="K49" s="25" t="s">
        <v>69</v>
      </c>
      <c r="L49" s="25" t="s">
        <v>75</v>
      </c>
      <c r="M49" s="25" t="s">
        <v>71</v>
      </c>
      <c r="N49" s="25" t="s">
        <v>75</v>
      </c>
      <c r="O49" s="25">
        <v>41</v>
      </c>
      <c r="P49" s="25" t="s">
        <v>75</v>
      </c>
      <c r="Q49" s="25" t="s">
        <v>75</v>
      </c>
      <c r="R49" s="25" t="s">
        <v>72</v>
      </c>
      <c r="S49" s="25" t="s">
        <v>75</v>
      </c>
      <c r="T49" s="25">
        <v>41</v>
      </c>
      <c r="V49" s="25" t="s">
        <v>70</v>
      </c>
      <c r="X49" s="25" t="s">
        <v>75</v>
      </c>
      <c r="Y49" s="25" t="s">
        <v>73</v>
      </c>
    </row>
    <row r="50" spans="5:25" s="24" customFormat="1" hidden="1">
      <c r="E50" s="24">
        <v>412</v>
      </c>
      <c r="F50" s="25" t="s">
        <v>75</v>
      </c>
      <c r="G50" s="25" t="s">
        <v>76</v>
      </c>
      <c r="H50" s="25">
        <v>4</v>
      </c>
      <c r="I50" s="25" t="s">
        <v>75</v>
      </c>
      <c r="J50" s="25" t="s">
        <v>74</v>
      </c>
      <c r="K50" s="25" t="s">
        <v>69</v>
      </c>
      <c r="L50" s="25" t="s">
        <v>75</v>
      </c>
      <c r="M50" s="25" t="s">
        <v>71</v>
      </c>
      <c r="N50" s="25" t="s">
        <v>75</v>
      </c>
      <c r="O50" s="25">
        <v>41</v>
      </c>
      <c r="P50" s="25" t="s">
        <v>75</v>
      </c>
      <c r="Q50" s="25" t="s">
        <v>75</v>
      </c>
      <c r="R50" s="25" t="s">
        <v>72</v>
      </c>
      <c r="S50" s="25" t="s">
        <v>75</v>
      </c>
      <c r="T50" s="25">
        <v>41</v>
      </c>
      <c r="V50" s="25" t="s">
        <v>70</v>
      </c>
      <c r="X50" s="25" t="s">
        <v>75</v>
      </c>
      <c r="Y50" s="25" t="s">
        <v>73</v>
      </c>
    </row>
    <row r="51" spans="5:25" s="24" customFormat="1" hidden="1">
      <c r="E51" s="24">
        <v>401</v>
      </c>
      <c r="F51" s="25" t="s">
        <v>75</v>
      </c>
      <c r="G51" s="25" t="s">
        <v>76</v>
      </c>
      <c r="H51" s="25">
        <v>4</v>
      </c>
      <c r="I51" s="25" t="s">
        <v>75</v>
      </c>
      <c r="J51" s="25" t="s">
        <v>74</v>
      </c>
      <c r="K51" s="25" t="s">
        <v>69</v>
      </c>
      <c r="L51" s="25" t="s">
        <v>75</v>
      </c>
      <c r="M51" s="25" t="s">
        <v>71</v>
      </c>
      <c r="N51" s="25" t="s">
        <v>75</v>
      </c>
      <c r="O51" s="25">
        <v>41</v>
      </c>
      <c r="P51" s="25" t="s">
        <v>75</v>
      </c>
      <c r="Q51" s="25" t="s">
        <v>75</v>
      </c>
      <c r="R51" s="25" t="s">
        <v>72</v>
      </c>
      <c r="S51" s="25" t="s">
        <v>75</v>
      </c>
      <c r="T51" s="25">
        <v>41</v>
      </c>
      <c r="V51" s="25" t="s">
        <v>70</v>
      </c>
      <c r="X51" s="25" t="s">
        <v>75</v>
      </c>
      <c r="Y51" s="25" t="s">
        <v>73</v>
      </c>
    </row>
    <row r="52" spans="5:25" s="24" customFormat="1" hidden="1">
      <c r="E52" s="24">
        <v>402</v>
      </c>
      <c r="F52" s="25" t="s">
        <v>75</v>
      </c>
      <c r="G52" s="25" t="s">
        <v>76</v>
      </c>
      <c r="H52" s="25">
        <v>4</v>
      </c>
      <c r="I52" s="25" t="s">
        <v>75</v>
      </c>
      <c r="J52" s="25" t="s">
        <v>74</v>
      </c>
      <c r="K52" s="25" t="s">
        <v>69</v>
      </c>
      <c r="L52" s="25" t="s">
        <v>75</v>
      </c>
      <c r="M52" s="25" t="s">
        <v>71</v>
      </c>
      <c r="N52" s="25" t="s">
        <v>75</v>
      </c>
      <c r="O52" s="25">
        <v>41</v>
      </c>
      <c r="P52" s="25" t="s">
        <v>75</v>
      </c>
      <c r="Q52" s="25" t="s">
        <v>75</v>
      </c>
      <c r="R52" s="25" t="s">
        <v>72</v>
      </c>
      <c r="S52" s="25" t="s">
        <v>75</v>
      </c>
      <c r="T52" s="25">
        <v>41</v>
      </c>
      <c r="V52" s="25" t="s">
        <v>70</v>
      </c>
      <c r="X52" s="25" t="s">
        <v>75</v>
      </c>
      <c r="Y52" s="25" t="s">
        <v>73</v>
      </c>
    </row>
    <row r="53" spans="5:25" s="24" customFormat="1" hidden="1">
      <c r="E53" s="24">
        <v>403</v>
      </c>
      <c r="F53" s="25" t="s">
        <v>75</v>
      </c>
      <c r="G53" s="25" t="s">
        <v>76</v>
      </c>
      <c r="H53" s="25">
        <v>4</v>
      </c>
      <c r="I53" s="25" t="s">
        <v>75</v>
      </c>
      <c r="J53" s="25" t="s">
        <v>74</v>
      </c>
      <c r="K53" s="25" t="s">
        <v>69</v>
      </c>
      <c r="L53" s="25" t="s">
        <v>75</v>
      </c>
      <c r="M53" s="25" t="s">
        <v>71</v>
      </c>
      <c r="N53" s="25" t="s">
        <v>75</v>
      </c>
      <c r="O53" s="25">
        <v>41</v>
      </c>
      <c r="P53" s="25" t="s">
        <v>75</v>
      </c>
      <c r="Q53" s="25" t="s">
        <v>75</v>
      </c>
      <c r="R53" s="25" t="s">
        <v>72</v>
      </c>
      <c r="S53" s="25" t="s">
        <v>75</v>
      </c>
      <c r="T53" s="25">
        <v>41</v>
      </c>
      <c r="V53" s="25" t="s">
        <v>70</v>
      </c>
      <c r="X53" s="25" t="s">
        <v>75</v>
      </c>
      <c r="Y53" s="25" t="s">
        <v>73</v>
      </c>
    </row>
    <row r="54" spans="5:25" s="24" customFormat="1" hidden="1">
      <c r="E54" s="24">
        <v>404</v>
      </c>
      <c r="F54" s="25" t="s">
        <v>75</v>
      </c>
      <c r="G54" s="25" t="s">
        <v>76</v>
      </c>
      <c r="H54" s="25">
        <v>4</v>
      </c>
      <c r="I54" s="25" t="s">
        <v>75</v>
      </c>
      <c r="J54" s="25" t="s">
        <v>74</v>
      </c>
      <c r="K54" s="25" t="s">
        <v>69</v>
      </c>
      <c r="L54" s="25" t="s">
        <v>75</v>
      </c>
      <c r="M54" s="25" t="s">
        <v>71</v>
      </c>
      <c r="N54" s="25" t="s">
        <v>75</v>
      </c>
      <c r="O54" s="25">
        <v>41</v>
      </c>
      <c r="P54" s="25" t="s">
        <v>75</v>
      </c>
      <c r="Q54" s="25" t="s">
        <v>75</v>
      </c>
      <c r="R54" s="25" t="s">
        <v>72</v>
      </c>
      <c r="S54" s="25" t="s">
        <v>75</v>
      </c>
      <c r="T54" s="25">
        <v>41</v>
      </c>
      <c r="V54" s="25" t="s">
        <v>70</v>
      </c>
      <c r="X54" s="25" t="s">
        <v>75</v>
      </c>
      <c r="Y54" s="25" t="s">
        <v>73</v>
      </c>
    </row>
    <row r="55" spans="5:25" s="24" customFormat="1" hidden="1">
      <c r="E55" s="24">
        <v>405</v>
      </c>
      <c r="F55" s="25" t="s">
        <v>75</v>
      </c>
      <c r="G55" s="25" t="s">
        <v>76</v>
      </c>
      <c r="H55" s="25">
        <v>4</v>
      </c>
      <c r="I55" s="25" t="s">
        <v>75</v>
      </c>
      <c r="J55" s="25" t="s">
        <v>74</v>
      </c>
      <c r="K55" s="25" t="s">
        <v>69</v>
      </c>
      <c r="L55" s="25" t="s">
        <v>75</v>
      </c>
      <c r="M55" s="25" t="s">
        <v>71</v>
      </c>
      <c r="N55" s="25" t="s">
        <v>75</v>
      </c>
      <c r="O55" s="25">
        <v>41</v>
      </c>
      <c r="P55" s="25" t="s">
        <v>75</v>
      </c>
      <c r="Q55" s="25" t="s">
        <v>75</v>
      </c>
      <c r="R55" s="25" t="s">
        <v>72</v>
      </c>
      <c r="S55" s="25" t="s">
        <v>75</v>
      </c>
      <c r="T55" s="25">
        <v>41</v>
      </c>
      <c r="V55" s="25" t="s">
        <v>70</v>
      </c>
      <c r="X55" s="25" t="s">
        <v>75</v>
      </c>
      <c r="Y55" s="25" t="s">
        <v>73</v>
      </c>
    </row>
    <row r="56" spans="5:25" s="24" customFormat="1" ht="17" hidden="1" customHeight="1">
      <c r="E56" s="24">
        <v>406</v>
      </c>
      <c r="F56" s="25" t="s">
        <v>75</v>
      </c>
      <c r="G56" s="25" t="s">
        <v>76</v>
      </c>
      <c r="H56" s="25">
        <v>4</v>
      </c>
      <c r="I56" s="25" t="s">
        <v>75</v>
      </c>
      <c r="J56" s="25" t="s">
        <v>74</v>
      </c>
      <c r="K56" s="25" t="s">
        <v>69</v>
      </c>
      <c r="L56" s="25" t="s">
        <v>75</v>
      </c>
      <c r="M56" s="25" t="s">
        <v>71</v>
      </c>
      <c r="N56" s="25" t="s">
        <v>75</v>
      </c>
      <c r="O56" s="25">
        <v>41</v>
      </c>
      <c r="P56" s="25" t="s">
        <v>75</v>
      </c>
      <c r="Q56" s="25" t="s">
        <v>75</v>
      </c>
      <c r="R56" s="25" t="s">
        <v>72</v>
      </c>
      <c r="S56" s="25" t="s">
        <v>75</v>
      </c>
      <c r="T56" s="25">
        <v>41</v>
      </c>
      <c r="V56" s="25" t="s">
        <v>70</v>
      </c>
      <c r="X56" s="25" t="s">
        <v>75</v>
      </c>
      <c r="Y56" s="25" t="s">
        <v>73</v>
      </c>
    </row>
    <row r="57" spans="5:25" s="24" customFormat="1" ht="17" hidden="1" customHeight="1">
      <c r="E57" s="24">
        <v>407</v>
      </c>
      <c r="F57" s="25" t="s">
        <v>75</v>
      </c>
      <c r="G57" s="25" t="s">
        <v>76</v>
      </c>
      <c r="H57" s="25">
        <v>4</v>
      </c>
      <c r="I57" s="25" t="s">
        <v>75</v>
      </c>
      <c r="J57" s="25" t="s">
        <v>74</v>
      </c>
      <c r="K57" s="25" t="s">
        <v>69</v>
      </c>
      <c r="L57" s="25" t="s">
        <v>75</v>
      </c>
      <c r="M57" s="25" t="s">
        <v>71</v>
      </c>
      <c r="N57" s="25" t="s">
        <v>75</v>
      </c>
      <c r="O57" s="25">
        <v>41</v>
      </c>
      <c r="P57" s="25" t="s">
        <v>75</v>
      </c>
      <c r="Q57" s="25" t="s">
        <v>75</v>
      </c>
      <c r="R57" s="25" t="s">
        <v>72</v>
      </c>
      <c r="S57" s="25" t="s">
        <v>75</v>
      </c>
      <c r="T57" s="25">
        <v>41</v>
      </c>
      <c r="V57" s="25" t="s">
        <v>70</v>
      </c>
      <c r="X57" s="25" t="s">
        <v>75</v>
      </c>
      <c r="Y57" s="25" t="s">
        <v>73</v>
      </c>
    </row>
    <row r="58" spans="5:25" s="24" customFormat="1" ht="17" hidden="1" customHeight="1">
      <c r="E58" s="24">
        <v>508</v>
      </c>
      <c r="F58" s="25" t="s">
        <v>75</v>
      </c>
      <c r="G58" s="25" t="s">
        <v>76</v>
      </c>
      <c r="H58" s="25">
        <v>4</v>
      </c>
      <c r="I58" s="25" t="s">
        <v>75</v>
      </c>
      <c r="J58" s="25" t="s">
        <v>74</v>
      </c>
      <c r="K58" s="25" t="s">
        <v>69</v>
      </c>
      <c r="L58" s="25" t="s">
        <v>77</v>
      </c>
      <c r="M58" s="25" t="s">
        <v>78</v>
      </c>
      <c r="N58" s="25" t="s">
        <v>77</v>
      </c>
      <c r="O58" s="25">
        <v>51</v>
      </c>
      <c r="P58" s="25" t="s">
        <v>77</v>
      </c>
      <c r="Q58" s="25" t="s">
        <v>77</v>
      </c>
      <c r="R58" s="25" t="s">
        <v>72</v>
      </c>
      <c r="S58" s="25" t="s">
        <v>77</v>
      </c>
      <c r="T58" s="25">
        <v>51</v>
      </c>
      <c r="V58" s="25" t="s">
        <v>70</v>
      </c>
      <c r="X58" s="25" t="s">
        <v>77</v>
      </c>
      <c r="Y58" s="25" t="s">
        <v>79</v>
      </c>
    </row>
    <row r="59" spans="5:25" s="24" customFormat="1" hidden="1">
      <c r="E59" s="24">
        <v>509</v>
      </c>
      <c r="F59" s="25" t="s">
        <v>75</v>
      </c>
      <c r="G59" s="25" t="s">
        <v>76</v>
      </c>
      <c r="H59" s="25">
        <v>4</v>
      </c>
      <c r="I59" s="25" t="s">
        <v>75</v>
      </c>
      <c r="J59" s="25" t="s">
        <v>74</v>
      </c>
      <c r="K59" s="25" t="s">
        <v>69</v>
      </c>
      <c r="L59" s="25" t="s">
        <v>77</v>
      </c>
      <c r="M59" s="25" t="s">
        <v>78</v>
      </c>
      <c r="N59" s="25" t="s">
        <v>77</v>
      </c>
      <c r="O59" s="25">
        <v>51</v>
      </c>
      <c r="P59" s="25" t="s">
        <v>77</v>
      </c>
      <c r="Q59" s="25" t="s">
        <v>77</v>
      </c>
      <c r="R59" s="25" t="s">
        <v>72</v>
      </c>
      <c r="S59" s="25" t="s">
        <v>77</v>
      </c>
      <c r="T59" s="25">
        <v>51</v>
      </c>
      <c r="V59" s="25" t="s">
        <v>70</v>
      </c>
      <c r="X59" s="25" t="s">
        <v>77</v>
      </c>
      <c r="Y59" s="25" t="s">
        <v>79</v>
      </c>
    </row>
    <row r="60" spans="5:25" s="24" customFormat="1" hidden="1">
      <c r="E60" s="24">
        <v>510</v>
      </c>
      <c r="F60" s="25" t="s">
        <v>75</v>
      </c>
      <c r="G60" s="25" t="s">
        <v>76</v>
      </c>
      <c r="H60" s="25">
        <v>4</v>
      </c>
      <c r="I60" s="25" t="s">
        <v>75</v>
      </c>
      <c r="J60" s="25" t="s">
        <v>74</v>
      </c>
      <c r="K60" s="25" t="s">
        <v>69</v>
      </c>
      <c r="L60" s="25" t="s">
        <v>77</v>
      </c>
      <c r="M60" s="25" t="s">
        <v>78</v>
      </c>
      <c r="N60" s="25" t="s">
        <v>77</v>
      </c>
      <c r="O60" s="25">
        <v>51</v>
      </c>
      <c r="P60" s="25" t="s">
        <v>77</v>
      </c>
      <c r="Q60" s="25" t="s">
        <v>77</v>
      </c>
      <c r="R60" s="25" t="s">
        <v>72</v>
      </c>
      <c r="S60" s="25" t="s">
        <v>77</v>
      </c>
      <c r="T60" s="25">
        <v>51</v>
      </c>
      <c r="V60" s="25" t="s">
        <v>70</v>
      </c>
      <c r="X60" s="25" t="s">
        <v>77</v>
      </c>
      <c r="Y60" s="25" t="s">
        <v>79</v>
      </c>
    </row>
    <row r="61" spans="5:25" s="24" customFormat="1" hidden="1">
      <c r="E61" s="24">
        <v>511</v>
      </c>
      <c r="F61" s="25" t="s">
        <v>77</v>
      </c>
      <c r="G61" s="25" t="s">
        <v>76</v>
      </c>
      <c r="H61" s="25">
        <v>5</v>
      </c>
      <c r="I61" s="25" t="s">
        <v>77</v>
      </c>
      <c r="J61" s="25" t="s">
        <v>74</v>
      </c>
      <c r="K61" s="25" t="s">
        <v>69</v>
      </c>
      <c r="L61" s="25" t="s">
        <v>77</v>
      </c>
      <c r="M61" s="25" t="s">
        <v>78</v>
      </c>
      <c r="N61" s="25" t="s">
        <v>77</v>
      </c>
      <c r="O61" s="25">
        <v>51</v>
      </c>
      <c r="P61" s="25" t="s">
        <v>77</v>
      </c>
      <c r="Q61" s="25" t="s">
        <v>77</v>
      </c>
      <c r="R61" s="25" t="s">
        <v>72</v>
      </c>
      <c r="S61" s="25" t="s">
        <v>77</v>
      </c>
      <c r="T61" s="25">
        <v>51</v>
      </c>
      <c r="V61" s="25" t="s">
        <v>70</v>
      </c>
      <c r="X61" s="25" t="s">
        <v>77</v>
      </c>
      <c r="Y61" s="25" t="s">
        <v>79</v>
      </c>
    </row>
    <row r="62" spans="5:25" s="24" customFormat="1" hidden="1">
      <c r="E62" s="24">
        <v>512</v>
      </c>
      <c r="F62" s="25" t="s">
        <v>77</v>
      </c>
      <c r="G62" s="25" t="s">
        <v>76</v>
      </c>
      <c r="H62" s="25">
        <v>5</v>
      </c>
      <c r="I62" s="25" t="s">
        <v>77</v>
      </c>
      <c r="J62" s="25" t="s">
        <v>74</v>
      </c>
      <c r="K62" s="25" t="s">
        <v>69</v>
      </c>
      <c r="L62" s="25" t="s">
        <v>77</v>
      </c>
      <c r="M62" s="25" t="s">
        <v>78</v>
      </c>
      <c r="N62" s="25" t="s">
        <v>77</v>
      </c>
      <c r="O62" s="25">
        <v>51</v>
      </c>
      <c r="P62" s="25" t="s">
        <v>77</v>
      </c>
      <c r="Q62" s="25" t="s">
        <v>77</v>
      </c>
      <c r="R62" s="25" t="s">
        <v>72</v>
      </c>
      <c r="S62" s="25" t="s">
        <v>77</v>
      </c>
      <c r="T62" s="25">
        <v>51</v>
      </c>
      <c r="V62" s="25" t="s">
        <v>70</v>
      </c>
      <c r="X62" s="25" t="s">
        <v>77</v>
      </c>
      <c r="Y62" s="25" t="s">
        <v>79</v>
      </c>
    </row>
    <row r="63" spans="5:25" s="24" customFormat="1" hidden="1">
      <c r="E63" s="24">
        <v>501</v>
      </c>
      <c r="F63" s="25" t="s">
        <v>77</v>
      </c>
      <c r="G63" s="25" t="s">
        <v>76</v>
      </c>
      <c r="H63" s="25">
        <v>5</v>
      </c>
      <c r="I63" s="25" t="s">
        <v>77</v>
      </c>
      <c r="J63" s="25" t="s">
        <v>74</v>
      </c>
      <c r="K63" s="25" t="s">
        <v>69</v>
      </c>
      <c r="L63" s="25" t="s">
        <v>77</v>
      </c>
      <c r="M63" s="25" t="s">
        <v>78</v>
      </c>
      <c r="N63" s="25" t="s">
        <v>77</v>
      </c>
      <c r="O63" s="25">
        <v>51</v>
      </c>
      <c r="P63" s="25" t="s">
        <v>77</v>
      </c>
      <c r="Q63" s="25" t="s">
        <v>77</v>
      </c>
      <c r="R63" s="25" t="s">
        <v>72</v>
      </c>
      <c r="S63" s="25" t="s">
        <v>77</v>
      </c>
      <c r="T63" s="25">
        <v>51</v>
      </c>
      <c r="V63" s="25" t="s">
        <v>70</v>
      </c>
      <c r="X63" s="25" t="s">
        <v>77</v>
      </c>
      <c r="Y63" s="25" t="s">
        <v>79</v>
      </c>
    </row>
    <row r="64" spans="5:25" s="24" customFormat="1" hidden="1">
      <c r="E64" s="24">
        <v>502</v>
      </c>
      <c r="F64" s="25" t="s">
        <v>77</v>
      </c>
      <c r="G64" s="25" t="s">
        <v>76</v>
      </c>
      <c r="H64" s="25">
        <v>5</v>
      </c>
      <c r="I64" s="25" t="s">
        <v>77</v>
      </c>
      <c r="J64" s="25" t="s">
        <v>74</v>
      </c>
      <c r="K64" s="25" t="s">
        <v>69</v>
      </c>
      <c r="L64" s="25" t="s">
        <v>77</v>
      </c>
      <c r="M64" s="25" t="s">
        <v>78</v>
      </c>
      <c r="N64" s="25" t="s">
        <v>77</v>
      </c>
      <c r="O64" s="25">
        <v>51</v>
      </c>
      <c r="P64" s="25" t="s">
        <v>77</v>
      </c>
      <c r="Q64" s="25" t="s">
        <v>77</v>
      </c>
      <c r="R64" s="25" t="s">
        <v>72</v>
      </c>
      <c r="S64" s="25" t="s">
        <v>77</v>
      </c>
      <c r="T64" s="25">
        <v>51</v>
      </c>
      <c r="V64" s="25" t="s">
        <v>70</v>
      </c>
      <c r="X64" s="25" t="s">
        <v>77</v>
      </c>
      <c r="Y64" s="25" t="s">
        <v>79</v>
      </c>
    </row>
    <row r="65" spans="5:25" s="24" customFormat="1" hidden="1">
      <c r="E65" s="24">
        <v>503</v>
      </c>
      <c r="F65" s="25" t="s">
        <v>77</v>
      </c>
      <c r="G65" s="25" t="s">
        <v>76</v>
      </c>
      <c r="H65" s="25">
        <v>5</v>
      </c>
      <c r="I65" s="25" t="s">
        <v>77</v>
      </c>
      <c r="J65" s="25" t="s">
        <v>74</v>
      </c>
      <c r="K65" s="25" t="s">
        <v>69</v>
      </c>
      <c r="L65" s="25" t="s">
        <v>77</v>
      </c>
      <c r="M65" s="25" t="s">
        <v>78</v>
      </c>
      <c r="N65" s="25" t="s">
        <v>77</v>
      </c>
      <c r="O65" s="25">
        <v>51</v>
      </c>
      <c r="P65" s="25" t="s">
        <v>77</v>
      </c>
      <c r="Q65" s="25" t="s">
        <v>77</v>
      </c>
      <c r="R65" s="25" t="s">
        <v>72</v>
      </c>
      <c r="S65" s="25" t="s">
        <v>77</v>
      </c>
      <c r="T65" s="25">
        <v>51</v>
      </c>
      <c r="V65" s="25" t="s">
        <v>70</v>
      </c>
      <c r="X65" s="25" t="s">
        <v>77</v>
      </c>
      <c r="Y65" s="25" t="s">
        <v>79</v>
      </c>
    </row>
    <row r="66" spans="5:25" s="24" customFormat="1" hidden="1">
      <c r="E66" s="24">
        <v>504</v>
      </c>
      <c r="F66" s="25" t="s">
        <v>77</v>
      </c>
      <c r="G66" s="25" t="s">
        <v>76</v>
      </c>
      <c r="H66" s="25">
        <v>5</v>
      </c>
      <c r="I66" s="25" t="s">
        <v>77</v>
      </c>
      <c r="J66" s="25" t="s">
        <v>74</v>
      </c>
      <c r="K66" s="25" t="s">
        <v>69</v>
      </c>
      <c r="L66" s="25" t="s">
        <v>77</v>
      </c>
      <c r="M66" s="25" t="s">
        <v>78</v>
      </c>
      <c r="N66" s="25" t="s">
        <v>77</v>
      </c>
      <c r="O66" s="25">
        <v>51</v>
      </c>
      <c r="P66" s="25" t="s">
        <v>77</v>
      </c>
      <c r="Q66" s="25" t="s">
        <v>77</v>
      </c>
      <c r="R66" s="25" t="s">
        <v>72</v>
      </c>
      <c r="S66" s="25" t="s">
        <v>77</v>
      </c>
      <c r="T66" s="25">
        <v>51</v>
      </c>
      <c r="V66" s="25" t="s">
        <v>70</v>
      </c>
      <c r="X66" s="25" t="s">
        <v>77</v>
      </c>
      <c r="Y66" s="25" t="s">
        <v>79</v>
      </c>
    </row>
    <row r="67" spans="5:25" s="24" customFormat="1" hidden="1">
      <c r="E67" s="24">
        <v>505</v>
      </c>
      <c r="F67" s="25" t="s">
        <v>77</v>
      </c>
      <c r="G67" s="25" t="s">
        <v>76</v>
      </c>
      <c r="H67" s="25">
        <v>5</v>
      </c>
      <c r="I67" s="25" t="s">
        <v>77</v>
      </c>
      <c r="J67" s="25" t="s">
        <v>74</v>
      </c>
      <c r="K67" s="25" t="s">
        <v>69</v>
      </c>
      <c r="L67" s="25" t="s">
        <v>77</v>
      </c>
      <c r="M67" s="25" t="s">
        <v>78</v>
      </c>
      <c r="N67" s="25" t="s">
        <v>77</v>
      </c>
      <c r="O67" s="25">
        <v>51</v>
      </c>
      <c r="P67" s="25" t="s">
        <v>77</v>
      </c>
      <c r="Q67" s="25" t="s">
        <v>77</v>
      </c>
      <c r="R67" s="25" t="s">
        <v>72</v>
      </c>
      <c r="S67" s="25" t="s">
        <v>77</v>
      </c>
      <c r="T67" s="25">
        <v>51</v>
      </c>
      <c r="V67" s="25" t="s">
        <v>70</v>
      </c>
      <c r="X67" s="25" t="s">
        <v>77</v>
      </c>
      <c r="Y67" s="25" t="s">
        <v>79</v>
      </c>
    </row>
    <row r="68" spans="5:25" s="24" customFormat="1" hidden="1">
      <c r="E68" s="24">
        <v>506</v>
      </c>
      <c r="F68" s="25" t="s">
        <v>77</v>
      </c>
      <c r="G68" s="25" t="s">
        <v>76</v>
      </c>
      <c r="H68" s="25">
        <v>5</v>
      </c>
      <c r="I68" s="25" t="s">
        <v>77</v>
      </c>
      <c r="J68" s="25" t="s">
        <v>74</v>
      </c>
      <c r="K68" s="25" t="s">
        <v>69</v>
      </c>
      <c r="L68" s="25" t="s">
        <v>77</v>
      </c>
      <c r="M68" s="25" t="s">
        <v>78</v>
      </c>
      <c r="N68" s="25" t="s">
        <v>77</v>
      </c>
      <c r="O68" s="25">
        <v>51</v>
      </c>
      <c r="P68" s="25" t="s">
        <v>77</v>
      </c>
      <c r="Q68" s="25" t="s">
        <v>77</v>
      </c>
      <c r="R68" s="25" t="s">
        <v>72</v>
      </c>
      <c r="S68" s="25" t="s">
        <v>77</v>
      </c>
      <c r="T68" s="25">
        <v>51</v>
      </c>
      <c r="V68" s="25" t="s">
        <v>70</v>
      </c>
      <c r="X68" s="25" t="s">
        <v>77</v>
      </c>
      <c r="Y68" s="25" t="s">
        <v>79</v>
      </c>
    </row>
    <row r="69" spans="5:25" s="24" customFormat="1" hidden="1">
      <c r="E69" s="24">
        <v>507</v>
      </c>
      <c r="F69" s="25" t="s">
        <v>77</v>
      </c>
      <c r="G69" s="25" t="s">
        <v>76</v>
      </c>
      <c r="H69" s="25">
        <v>5</v>
      </c>
      <c r="I69" s="25" t="s">
        <v>77</v>
      </c>
      <c r="J69" s="25" t="s">
        <v>74</v>
      </c>
      <c r="K69" s="25" t="s">
        <v>69</v>
      </c>
      <c r="L69" s="25" t="s">
        <v>77</v>
      </c>
      <c r="M69" s="25" t="s">
        <v>78</v>
      </c>
      <c r="N69" s="25" t="s">
        <v>77</v>
      </c>
      <c r="O69" s="25">
        <v>51</v>
      </c>
      <c r="P69" s="25" t="s">
        <v>77</v>
      </c>
      <c r="Q69" s="25" t="s">
        <v>77</v>
      </c>
      <c r="R69" s="25" t="s">
        <v>72</v>
      </c>
      <c r="S69" s="25" t="s">
        <v>77</v>
      </c>
      <c r="T69" s="25">
        <v>51</v>
      </c>
      <c r="V69" s="25" t="s">
        <v>70</v>
      </c>
      <c r="X69" s="25" t="s">
        <v>77</v>
      </c>
      <c r="Y69" s="25" t="s">
        <v>79</v>
      </c>
    </row>
    <row r="70" spans="5:25" s="24" customFormat="1" hidden="1">
      <c r="E70" s="24">
        <v>608</v>
      </c>
      <c r="F70" s="25" t="s">
        <v>77</v>
      </c>
      <c r="G70" s="25" t="s">
        <v>76</v>
      </c>
      <c r="H70" s="25">
        <v>5</v>
      </c>
      <c r="I70" s="25" t="s">
        <v>77</v>
      </c>
      <c r="J70" s="25" t="s">
        <v>74</v>
      </c>
      <c r="K70" s="25" t="s">
        <v>69</v>
      </c>
      <c r="L70" s="25" t="s">
        <v>80</v>
      </c>
      <c r="M70" s="25" t="s">
        <v>78</v>
      </c>
      <c r="N70" s="25" t="s">
        <v>80</v>
      </c>
      <c r="O70" s="25">
        <v>61</v>
      </c>
      <c r="P70" s="25" t="s">
        <v>80</v>
      </c>
      <c r="Q70" s="25" t="s">
        <v>80</v>
      </c>
      <c r="R70" s="25" t="s">
        <v>72</v>
      </c>
      <c r="S70" s="25" t="s">
        <v>80</v>
      </c>
      <c r="T70" s="25">
        <v>61</v>
      </c>
      <c r="V70" s="25" t="s">
        <v>70</v>
      </c>
      <c r="X70" s="25" t="s">
        <v>80</v>
      </c>
      <c r="Y70" s="25" t="s">
        <v>79</v>
      </c>
    </row>
    <row r="71" spans="5:25" s="24" customFormat="1" hidden="1">
      <c r="E71" s="24">
        <v>609</v>
      </c>
      <c r="F71" s="25" t="s">
        <v>77</v>
      </c>
      <c r="G71" s="25" t="s">
        <v>76</v>
      </c>
      <c r="H71" s="25">
        <v>5</v>
      </c>
      <c r="I71" s="25" t="s">
        <v>77</v>
      </c>
      <c r="J71" s="25" t="s">
        <v>74</v>
      </c>
      <c r="K71" s="25" t="s">
        <v>69</v>
      </c>
      <c r="L71" s="25" t="s">
        <v>80</v>
      </c>
      <c r="M71" s="25" t="s">
        <v>78</v>
      </c>
      <c r="N71" s="25" t="s">
        <v>80</v>
      </c>
      <c r="O71" s="25">
        <v>61</v>
      </c>
      <c r="P71" s="25" t="s">
        <v>80</v>
      </c>
      <c r="Q71" s="25" t="s">
        <v>80</v>
      </c>
      <c r="R71" s="25" t="s">
        <v>72</v>
      </c>
      <c r="S71" s="25" t="s">
        <v>80</v>
      </c>
      <c r="T71" s="25">
        <v>61</v>
      </c>
      <c r="V71" s="25" t="s">
        <v>70</v>
      </c>
      <c r="X71" s="25" t="s">
        <v>80</v>
      </c>
      <c r="Y71" s="25" t="s">
        <v>79</v>
      </c>
    </row>
    <row r="72" spans="5:25" s="24" customFormat="1" hidden="1">
      <c r="E72" s="24">
        <v>610</v>
      </c>
      <c r="F72" s="25" t="s">
        <v>77</v>
      </c>
      <c r="G72" s="25" t="s">
        <v>76</v>
      </c>
      <c r="H72" s="25">
        <v>5</v>
      </c>
      <c r="I72" s="25" t="s">
        <v>77</v>
      </c>
      <c r="J72" s="25" t="s">
        <v>74</v>
      </c>
      <c r="K72" s="25" t="s">
        <v>69</v>
      </c>
      <c r="L72" s="25" t="s">
        <v>80</v>
      </c>
      <c r="M72" s="25" t="s">
        <v>78</v>
      </c>
      <c r="N72" s="25" t="s">
        <v>80</v>
      </c>
      <c r="O72" s="25">
        <v>61</v>
      </c>
      <c r="P72" s="25" t="s">
        <v>80</v>
      </c>
      <c r="Q72" s="25" t="s">
        <v>80</v>
      </c>
      <c r="R72" s="25" t="s">
        <v>72</v>
      </c>
      <c r="S72" s="25" t="s">
        <v>80</v>
      </c>
      <c r="T72" s="25">
        <v>61</v>
      </c>
      <c r="V72" s="25" t="s">
        <v>70</v>
      </c>
      <c r="X72" s="25" t="s">
        <v>80</v>
      </c>
      <c r="Y72" s="25" t="s">
        <v>79</v>
      </c>
    </row>
    <row r="73" spans="5:25" s="24" customFormat="1" hidden="1">
      <c r="E73" s="24">
        <v>611</v>
      </c>
      <c r="F73" s="25" t="s">
        <v>80</v>
      </c>
      <c r="G73" s="25" t="s">
        <v>76</v>
      </c>
      <c r="H73" s="25">
        <v>6</v>
      </c>
      <c r="I73" s="25" t="s">
        <v>80</v>
      </c>
      <c r="J73" s="25" t="s">
        <v>74</v>
      </c>
      <c r="K73" s="25" t="s">
        <v>69</v>
      </c>
      <c r="L73" s="25" t="s">
        <v>80</v>
      </c>
      <c r="M73" s="25" t="s">
        <v>78</v>
      </c>
      <c r="N73" s="25" t="s">
        <v>80</v>
      </c>
      <c r="O73" s="25">
        <v>61</v>
      </c>
      <c r="P73" s="25" t="s">
        <v>80</v>
      </c>
      <c r="Q73" s="25" t="s">
        <v>80</v>
      </c>
      <c r="R73" s="25" t="s">
        <v>72</v>
      </c>
      <c r="S73" s="25" t="s">
        <v>80</v>
      </c>
      <c r="T73" s="25">
        <v>61</v>
      </c>
      <c r="V73" s="25" t="s">
        <v>70</v>
      </c>
      <c r="X73" s="25" t="s">
        <v>80</v>
      </c>
      <c r="Y73" s="25" t="s">
        <v>79</v>
      </c>
    </row>
    <row r="74" spans="5:25" s="24" customFormat="1" hidden="1">
      <c r="E74" s="24">
        <v>612</v>
      </c>
      <c r="F74" s="25" t="s">
        <v>80</v>
      </c>
      <c r="G74" s="25" t="s">
        <v>76</v>
      </c>
      <c r="H74" s="25">
        <v>6</v>
      </c>
      <c r="I74" s="25" t="s">
        <v>80</v>
      </c>
      <c r="J74" s="25" t="s">
        <v>74</v>
      </c>
      <c r="K74" s="25" t="s">
        <v>69</v>
      </c>
      <c r="L74" s="25" t="s">
        <v>80</v>
      </c>
      <c r="M74" s="25" t="s">
        <v>78</v>
      </c>
      <c r="N74" s="25" t="s">
        <v>80</v>
      </c>
      <c r="O74" s="25">
        <v>61</v>
      </c>
      <c r="P74" s="25" t="s">
        <v>80</v>
      </c>
      <c r="Q74" s="25" t="s">
        <v>80</v>
      </c>
      <c r="R74" s="25" t="s">
        <v>72</v>
      </c>
      <c r="S74" s="25" t="s">
        <v>80</v>
      </c>
      <c r="T74" s="25">
        <v>61</v>
      </c>
      <c r="V74" s="25" t="s">
        <v>70</v>
      </c>
      <c r="X74" s="25" t="s">
        <v>80</v>
      </c>
      <c r="Y74" s="25" t="s">
        <v>79</v>
      </c>
    </row>
    <row r="75" spans="5:25" s="24" customFormat="1" hidden="1">
      <c r="E75" s="24">
        <v>601</v>
      </c>
      <c r="F75" s="25" t="s">
        <v>80</v>
      </c>
      <c r="G75" s="25" t="s">
        <v>76</v>
      </c>
      <c r="H75" s="25">
        <v>6</v>
      </c>
      <c r="I75" s="25" t="s">
        <v>80</v>
      </c>
      <c r="J75" s="25" t="s">
        <v>74</v>
      </c>
      <c r="K75" s="25" t="s">
        <v>69</v>
      </c>
      <c r="L75" s="25" t="s">
        <v>80</v>
      </c>
      <c r="M75" s="25" t="s">
        <v>78</v>
      </c>
      <c r="N75" s="25" t="s">
        <v>80</v>
      </c>
      <c r="O75" s="25">
        <v>61</v>
      </c>
      <c r="P75" s="25" t="s">
        <v>80</v>
      </c>
      <c r="Q75" s="25" t="s">
        <v>80</v>
      </c>
      <c r="R75" s="25" t="s">
        <v>72</v>
      </c>
      <c r="S75" s="25" t="s">
        <v>80</v>
      </c>
      <c r="T75" s="25">
        <v>61</v>
      </c>
      <c r="V75" s="25" t="s">
        <v>70</v>
      </c>
      <c r="X75" s="25" t="s">
        <v>80</v>
      </c>
      <c r="Y75" s="25" t="s">
        <v>79</v>
      </c>
    </row>
    <row r="76" spans="5:25" s="24" customFormat="1" hidden="1">
      <c r="E76" s="24">
        <v>602</v>
      </c>
      <c r="F76" s="25" t="s">
        <v>80</v>
      </c>
      <c r="G76" s="25" t="s">
        <v>76</v>
      </c>
      <c r="H76" s="25">
        <v>6</v>
      </c>
      <c r="I76" s="25" t="s">
        <v>80</v>
      </c>
      <c r="J76" s="25" t="s">
        <v>74</v>
      </c>
      <c r="K76" s="25" t="s">
        <v>69</v>
      </c>
      <c r="L76" s="25" t="s">
        <v>80</v>
      </c>
      <c r="M76" s="25" t="s">
        <v>78</v>
      </c>
      <c r="N76" s="25" t="s">
        <v>80</v>
      </c>
      <c r="O76" s="25">
        <v>61</v>
      </c>
      <c r="P76" s="25" t="s">
        <v>80</v>
      </c>
      <c r="Q76" s="25" t="s">
        <v>80</v>
      </c>
      <c r="R76" s="25" t="s">
        <v>72</v>
      </c>
      <c r="S76" s="25" t="s">
        <v>80</v>
      </c>
      <c r="T76" s="25">
        <v>61</v>
      </c>
      <c r="V76" s="25" t="s">
        <v>70</v>
      </c>
      <c r="X76" s="25" t="s">
        <v>80</v>
      </c>
      <c r="Y76" s="25" t="s">
        <v>79</v>
      </c>
    </row>
    <row r="77" spans="5:25" s="24" customFormat="1" hidden="1">
      <c r="E77" s="24">
        <v>603</v>
      </c>
      <c r="F77" s="25" t="s">
        <v>80</v>
      </c>
      <c r="G77" s="25" t="s">
        <v>76</v>
      </c>
      <c r="H77" s="25">
        <v>6</v>
      </c>
      <c r="I77" s="25" t="s">
        <v>80</v>
      </c>
      <c r="J77" s="25" t="s">
        <v>74</v>
      </c>
      <c r="K77" s="25" t="s">
        <v>69</v>
      </c>
      <c r="L77" s="25" t="s">
        <v>80</v>
      </c>
      <c r="M77" s="25" t="s">
        <v>78</v>
      </c>
      <c r="N77" s="25" t="s">
        <v>80</v>
      </c>
      <c r="O77" s="25">
        <v>61</v>
      </c>
      <c r="P77" s="25" t="s">
        <v>80</v>
      </c>
      <c r="Q77" s="25" t="s">
        <v>80</v>
      </c>
      <c r="R77" s="25" t="s">
        <v>72</v>
      </c>
      <c r="S77" s="25" t="s">
        <v>80</v>
      </c>
      <c r="T77" s="25">
        <v>61</v>
      </c>
      <c r="V77" s="25" t="s">
        <v>70</v>
      </c>
      <c r="X77" s="25" t="s">
        <v>80</v>
      </c>
      <c r="Y77" s="25" t="s">
        <v>79</v>
      </c>
    </row>
    <row r="78" spans="5:25" s="24" customFormat="1" hidden="1">
      <c r="E78" s="24">
        <v>604</v>
      </c>
      <c r="F78" s="25" t="s">
        <v>80</v>
      </c>
      <c r="G78" s="25" t="s">
        <v>76</v>
      </c>
      <c r="H78" s="25">
        <v>6</v>
      </c>
      <c r="I78" s="25" t="s">
        <v>80</v>
      </c>
      <c r="J78" s="25" t="s">
        <v>74</v>
      </c>
      <c r="K78" s="25" t="s">
        <v>69</v>
      </c>
      <c r="L78" s="25" t="s">
        <v>80</v>
      </c>
      <c r="M78" s="25" t="s">
        <v>78</v>
      </c>
      <c r="N78" s="25" t="s">
        <v>80</v>
      </c>
      <c r="O78" s="25">
        <v>61</v>
      </c>
      <c r="P78" s="25" t="s">
        <v>80</v>
      </c>
      <c r="Q78" s="25" t="s">
        <v>80</v>
      </c>
      <c r="R78" s="25" t="s">
        <v>72</v>
      </c>
      <c r="S78" s="25" t="s">
        <v>80</v>
      </c>
      <c r="T78" s="25">
        <v>61</v>
      </c>
      <c r="V78" s="25" t="s">
        <v>70</v>
      </c>
      <c r="X78" s="25" t="s">
        <v>80</v>
      </c>
      <c r="Y78" s="25" t="s">
        <v>79</v>
      </c>
    </row>
    <row r="79" spans="5:25" s="24" customFormat="1" hidden="1">
      <c r="E79" s="24">
        <v>605</v>
      </c>
      <c r="F79" s="25" t="s">
        <v>80</v>
      </c>
      <c r="G79" s="25" t="s">
        <v>76</v>
      </c>
      <c r="H79" s="25">
        <v>6</v>
      </c>
      <c r="I79" s="25" t="s">
        <v>80</v>
      </c>
      <c r="J79" s="25" t="s">
        <v>74</v>
      </c>
      <c r="K79" s="25" t="s">
        <v>69</v>
      </c>
      <c r="L79" s="25" t="s">
        <v>80</v>
      </c>
      <c r="M79" s="25" t="s">
        <v>78</v>
      </c>
      <c r="N79" s="25" t="s">
        <v>80</v>
      </c>
      <c r="O79" s="25">
        <v>61</v>
      </c>
      <c r="P79" s="25" t="s">
        <v>80</v>
      </c>
      <c r="Q79" s="25" t="s">
        <v>80</v>
      </c>
      <c r="R79" s="25" t="s">
        <v>72</v>
      </c>
      <c r="S79" s="25" t="s">
        <v>80</v>
      </c>
      <c r="T79" s="25">
        <v>61</v>
      </c>
      <c r="V79" s="25" t="s">
        <v>70</v>
      </c>
      <c r="X79" s="25" t="s">
        <v>80</v>
      </c>
      <c r="Y79" s="25" t="s">
        <v>79</v>
      </c>
    </row>
    <row r="80" spans="5:25" s="24" customFormat="1" hidden="1">
      <c r="E80" s="24">
        <v>606</v>
      </c>
      <c r="F80" s="25" t="s">
        <v>80</v>
      </c>
      <c r="G80" s="25" t="s">
        <v>76</v>
      </c>
      <c r="H80" s="25">
        <v>6</v>
      </c>
      <c r="I80" s="25" t="s">
        <v>80</v>
      </c>
      <c r="J80" s="25" t="s">
        <v>74</v>
      </c>
      <c r="K80" s="25" t="s">
        <v>69</v>
      </c>
      <c r="L80" s="25" t="s">
        <v>80</v>
      </c>
      <c r="M80" s="25" t="s">
        <v>78</v>
      </c>
      <c r="N80" s="25" t="s">
        <v>80</v>
      </c>
      <c r="O80" s="25">
        <v>61</v>
      </c>
      <c r="P80" s="25" t="s">
        <v>80</v>
      </c>
      <c r="Q80" s="25" t="s">
        <v>80</v>
      </c>
      <c r="R80" s="25" t="s">
        <v>72</v>
      </c>
      <c r="S80" s="25" t="s">
        <v>80</v>
      </c>
      <c r="T80" s="25">
        <v>61</v>
      </c>
      <c r="V80" s="25" t="s">
        <v>70</v>
      </c>
      <c r="X80" s="25" t="s">
        <v>80</v>
      </c>
      <c r="Y80" s="25" t="s">
        <v>79</v>
      </c>
    </row>
    <row r="81" spans="5:25" s="24" customFormat="1" hidden="1">
      <c r="E81" s="24">
        <v>607</v>
      </c>
      <c r="F81" s="25" t="s">
        <v>80</v>
      </c>
      <c r="G81" s="25" t="s">
        <v>76</v>
      </c>
      <c r="H81" s="25">
        <v>6</v>
      </c>
      <c r="I81" s="25" t="s">
        <v>80</v>
      </c>
      <c r="J81" s="25" t="s">
        <v>74</v>
      </c>
      <c r="K81" s="25" t="s">
        <v>69</v>
      </c>
      <c r="L81" s="25" t="s">
        <v>80</v>
      </c>
      <c r="M81" s="25" t="s">
        <v>78</v>
      </c>
      <c r="N81" s="25" t="s">
        <v>80</v>
      </c>
      <c r="O81" s="25">
        <v>61</v>
      </c>
      <c r="P81" s="25" t="s">
        <v>80</v>
      </c>
      <c r="Q81" s="25" t="s">
        <v>80</v>
      </c>
      <c r="R81" s="25" t="s">
        <v>72</v>
      </c>
      <c r="S81" s="25" t="s">
        <v>80</v>
      </c>
      <c r="T81" s="25">
        <v>61</v>
      </c>
      <c r="V81" s="25" t="s">
        <v>70</v>
      </c>
      <c r="X81" s="25" t="s">
        <v>80</v>
      </c>
      <c r="Y81" s="25" t="s">
        <v>79</v>
      </c>
    </row>
    <row r="82" spans="5:25" s="24" customFormat="1" hidden="1">
      <c r="E82" s="24">
        <v>708</v>
      </c>
      <c r="F82" s="25" t="s">
        <v>80</v>
      </c>
      <c r="G82" s="25" t="s">
        <v>76</v>
      </c>
      <c r="H82" s="25">
        <v>6</v>
      </c>
      <c r="I82" s="25" t="s">
        <v>80</v>
      </c>
      <c r="J82" s="25" t="s">
        <v>74</v>
      </c>
      <c r="K82" s="25" t="s">
        <v>69</v>
      </c>
      <c r="L82" s="25" t="s">
        <v>81</v>
      </c>
      <c r="M82" s="25" t="s">
        <v>78</v>
      </c>
      <c r="N82" s="25" t="s">
        <v>81</v>
      </c>
      <c r="O82" s="25">
        <v>71</v>
      </c>
      <c r="P82" s="25" t="s">
        <v>81</v>
      </c>
      <c r="Q82" s="25" t="s">
        <v>81</v>
      </c>
      <c r="R82" s="25" t="s">
        <v>72</v>
      </c>
      <c r="S82" s="25" t="s">
        <v>81</v>
      </c>
      <c r="T82" s="25">
        <v>71</v>
      </c>
      <c r="V82" s="25" t="s">
        <v>70</v>
      </c>
      <c r="X82" s="25" t="s">
        <v>80</v>
      </c>
      <c r="Y82" s="25" t="s">
        <v>79</v>
      </c>
    </row>
    <row r="83" spans="5:25" s="24" customFormat="1" hidden="1">
      <c r="E83" s="24">
        <v>709</v>
      </c>
      <c r="F83" s="25" t="s">
        <v>80</v>
      </c>
      <c r="G83" s="25" t="s">
        <v>76</v>
      </c>
      <c r="H83" s="25">
        <v>6</v>
      </c>
      <c r="I83" s="25" t="s">
        <v>80</v>
      </c>
      <c r="J83" s="25" t="s">
        <v>74</v>
      </c>
      <c r="K83" s="25" t="s">
        <v>69</v>
      </c>
      <c r="L83" s="25" t="s">
        <v>81</v>
      </c>
      <c r="M83" s="25" t="s">
        <v>78</v>
      </c>
      <c r="N83" s="25" t="s">
        <v>81</v>
      </c>
      <c r="O83" s="25">
        <v>71</v>
      </c>
      <c r="P83" s="25" t="s">
        <v>81</v>
      </c>
      <c r="Q83" s="25" t="s">
        <v>81</v>
      </c>
      <c r="R83" s="25" t="s">
        <v>72</v>
      </c>
      <c r="S83" s="25" t="s">
        <v>81</v>
      </c>
      <c r="T83" s="25">
        <v>71</v>
      </c>
      <c r="V83" s="25" t="s">
        <v>70</v>
      </c>
      <c r="X83" s="25" t="s">
        <v>80</v>
      </c>
      <c r="Y83" s="25" t="s">
        <v>79</v>
      </c>
    </row>
    <row r="84" spans="5:25" s="24" customFormat="1" hidden="1">
      <c r="E84" s="24">
        <v>710</v>
      </c>
      <c r="F84" s="25" t="s">
        <v>80</v>
      </c>
      <c r="G84" s="25" t="s">
        <v>76</v>
      </c>
      <c r="H84" s="25">
        <v>6</v>
      </c>
      <c r="I84" s="25" t="s">
        <v>80</v>
      </c>
      <c r="J84" s="25" t="s">
        <v>74</v>
      </c>
      <c r="K84" s="25" t="s">
        <v>69</v>
      </c>
      <c r="L84" s="25" t="s">
        <v>81</v>
      </c>
      <c r="M84" s="25" t="s">
        <v>78</v>
      </c>
      <c r="N84" s="25" t="s">
        <v>81</v>
      </c>
      <c r="O84" s="25">
        <v>71</v>
      </c>
      <c r="P84" s="25" t="s">
        <v>81</v>
      </c>
      <c r="Q84" s="25" t="s">
        <v>81</v>
      </c>
      <c r="R84" s="25" t="s">
        <v>72</v>
      </c>
      <c r="S84" s="25" t="s">
        <v>81</v>
      </c>
      <c r="T84" s="25">
        <v>71</v>
      </c>
      <c r="V84" s="25" t="s">
        <v>70</v>
      </c>
      <c r="X84" s="25" t="s">
        <v>80</v>
      </c>
      <c r="Y84" s="25" t="s">
        <v>79</v>
      </c>
    </row>
    <row r="85" spans="5:25" s="24" customFormat="1" hidden="1">
      <c r="E85" s="24">
        <v>711</v>
      </c>
      <c r="F85" s="25" t="s">
        <v>81</v>
      </c>
      <c r="G85" s="25" t="s">
        <v>76</v>
      </c>
      <c r="H85" s="25">
        <v>6</v>
      </c>
      <c r="I85" s="25" t="s">
        <v>80</v>
      </c>
      <c r="J85" s="25" t="s">
        <v>74</v>
      </c>
      <c r="K85" s="25" t="s">
        <v>69</v>
      </c>
      <c r="L85" s="25" t="s">
        <v>81</v>
      </c>
      <c r="M85" s="25" t="s">
        <v>78</v>
      </c>
      <c r="N85" s="25" t="s">
        <v>81</v>
      </c>
      <c r="O85" s="25">
        <v>71</v>
      </c>
      <c r="P85" s="25" t="s">
        <v>81</v>
      </c>
      <c r="Q85" s="25" t="s">
        <v>81</v>
      </c>
      <c r="R85" s="25" t="s">
        <v>72</v>
      </c>
      <c r="S85" s="25" t="s">
        <v>81</v>
      </c>
      <c r="T85" s="25">
        <v>71</v>
      </c>
      <c r="V85" s="25" t="s">
        <v>70</v>
      </c>
      <c r="X85" s="25" t="s">
        <v>80</v>
      </c>
      <c r="Y85" s="25" t="s">
        <v>79</v>
      </c>
    </row>
    <row r="86" spans="5:25" s="24" customFormat="1" hidden="1">
      <c r="E86" s="24">
        <v>712</v>
      </c>
      <c r="F86" s="25" t="s">
        <v>81</v>
      </c>
      <c r="G86" s="25" t="s">
        <v>76</v>
      </c>
      <c r="H86" s="25">
        <v>6</v>
      </c>
      <c r="I86" s="25" t="s">
        <v>80</v>
      </c>
      <c r="J86" s="25" t="s">
        <v>74</v>
      </c>
      <c r="K86" s="25" t="s">
        <v>69</v>
      </c>
      <c r="L86" s="25" t="s">
        <v>81</v>
      </c>
      <c r="M86" s="25" t="s">
        <v>78</v>
      </c>
      <c r="N86" s="25" t="s">
        <v>81</v>
      </c>
      <c r="O86" s="25">
        <v>71</v>
      </c>
      <c r="P86" s="25" t="s">
        <v>81</v>
      </c>
      <c r="Q86" s="25" t="s">
        <v>81</v>
      </c>
      <c r="R86" s="25" t="s">
        <v>72</v>
      </c>
      <c r="S86" s="25" t="s">
        <v>81</v>
      </c>
      <c r="T86" s="25">
        <v>71</v>
      </c>
      <c r="V86" s="25" t="s">
        <v>70</v>
      </c>
      <c r="X86" s="25" t="s">
        <v>80</v>
      </c>
      <c r="Y86" s="25" t="s">
        <v>79</v>
      </c>
    </row>
    <row r="87" spans="5:25" s="24" customFormat="1" hidden="1">
      <c r="E87" s="24">
        <v>701</v>
      </c>
      <c r="F87" s="25" t="s">
        <v>81</v>
      </c>
      <c r="G87" s="25" t="s">
        <v>76</v>
      </c>
      <c r="H87" s="25">
        <v>6</v>
      </c>
      <c r="I87" s="25" t="s">
        <v>80</v>
      </c>
      <c r="J87" s="25" t="s">
        <v>74</v>
      </c>
      <c r="K87" s="25" t="s">
        <v>69</v>
      </c>
      <c r="L87" s="25" t="s">
        <v>81</v>
      </c>
      <c r="M87" s="25" t="s">
        <v>78</v>
      </c>
      <c r="N87" s="25" t="s">
        <v>81</v>
      </c>
      <c r="O87" s="25">
        <v>71</v>
      </c>
      <c r="P87" s="25" t="s">
        <v>81</v>
      </c>
      <c r="Q87" s="25" t="s">
        <v>81</v>
      </c>
      <c r="R87" s="25" t="s">
        <v>72</v>
      </c>
      <c r="S87" s="25" t="s">
        <v>81</v>
      </c>
      <c r="T87" s="25">
        <v>71</v>
      </c>
      <c r="V87" s="25" t="s">
        <v>70</v>
      </c>
      <c r="X87" s="25" t="s">
        <v>80</v>
      </c>
      <c r="Y87" s="25" t="s">
        <v>79</v>
      </c>
    </row>
    <row r="88" spans="5:25" s="24" customFormat="1" hidden="1">
      <c r="E88" s="24">
        <v>702</v>
      </c>
      <c r="F88" s="25" t="s">
        <v>81</v>
      </c>
      <c r="G88" s="25" t="s">
        <v>76</v>
      </c>
      <c r="H88" s="25">
        <v>6</v>
      </c>
      <c r="I88" s="25" t="s">
        <v>80</v>
      </c>
      <c r="J88" s="25" t="s">
        <v>74</v>
      </c>
      <c r="K88" s="25" t="s">
        <v>69</v>
      </c>
      <c r="L88" s="25" t="s">
        <v>81</v>
      </c>
      <c r="M88" s="25" t="s">
        <v>78</v>
      </c>
      <c r="N88" s="25" t="s">
        <v>81</v>
      </c>
      <c r="O88" s="25">
        <v>71</v>
      </c>
      <c r="P88" s="25" t="s">
        <v>81</v>
      </c>
      <c r="Q88" s="25" t="s">
        <v>81</v>
      </c>
      <c r="R88" s="25" t="s">
        <v>72</v>
      </c>
      <c r="S88" s="25" t="s">
        <v>81</v>
      </c>
      <c r="T88" s="25">
        <v>71</v>
      </c>
      <c r="V88" s="25" t="s">
        <v>70</v>
      </c>
      <c r="X88" s="25" t="s">
        <v>80</v>
      </c>
      <c r="Y88" s="25" t="s">
        <v>79</v>
      </c>
    </row>
    <row r="89" spans="5:25" s="24" customFormat="1" hidden="1">
      <c r="E89" s="24">
        <v>703</v>
      </c>
      <c r="F89" s="25" t="s">
        <v>81</v>
      </c>
      <c r="G89" s="25" t="s">
        <v>76</v>
      </c>
      <c r="H89" s="25">
        <v>6</v>
      </c>
      <c r="I89" s="25" t="s">
        <v>80</v>
      </c>
      <c r="J89" s="25" t="s">
        <v>74</v>
      </c>
      <c r="K89" s="25" t="s">
        <v>69</v>
      </c>
      <c r="L89" s="25" t="s">
        <v>81</v>
      </c>
      <c r="M89" s="25" t="s">
        <v>78</v>
      </c>
      <c r="N89" s="25" t="s">
        <v>81</v>
      </c>
      <c r="O89" s="25">
        <v>71</v>
      </c>
      <c r="P89" s="25" t="s">
        <v>81</v>
      </c>
      <c r="Q89" s="25" t="s">
        <v>81</v>
      </c>
      <c r="R89" s="25" t="s">
        <v>72</v>
      </c>
      <c r="S89" s="25" t="s">
        <v>81</v>
      </c>
      <c r="T89" s="25">
        <v>71</v>
      </c>
      <c r="V89" s="25" t="s">
        <v>70</v>
      </c>
      <c r="X89" s="25" t="s">
        <v>80</v>
      </c>
      <c r="Y89" s="25" t="s">
        <v>79</v>
      </c>
    </row>
    <row r="90" spans="5:25" s="24" customFormat="1" hidden="1">
      <c r="E90" s="24">
        <v>704</v>
      </c>
      <c r="F90" s="25" t="s">
        <v>81</v>
      </c>
      <c r="G90" s="25" t="s">
        <v>76</v>
      </c>
      <c r="H90" s="25">
        <v>6</v>
      </c>
      <c r="I90" s="25" t="s">
        <v>80</v>
      </c>
      <c r="J90" s="25" t="s">
        <v>74</v>
      </c>
      <c r="K90" s="25" t="s">
        <v>69</v>
      </c>
      <c r="L90" s="25" t="s">
        <v>81</v>
      </c>
      <c r="M90" s="25" t="s">
        <v>78</v>
      </c>
      <c r="N90" s="25" t="s">
        <v>81</v>
      </c>
      <c r="O90" s="25">
        <v>71</v>
      </c>
      <c r="P90" s="25" t="s">
        <v>81</v>
      </c>
      <c r="Q90" s="25" t="s">
        <v>81</v>
      </c>
      <c r="R90" s="25" t="s">
        <v>72</v>
      </c>
      <c r="S90" s="25" t="s">
        <v>81</v>
      </c>
      <c r="T90" s="25">
        <v>71</v>
      </c>
      <c r="V90" s="25" t="s">
        <v>70</v>
      </c>
      <c r="X90" s="25" t="s">
        <v>80</v>
      </c>
      <c r="Y90" s="25" t="s">
        <v>79</v>
      </c>
    </row>
    <row r="91" spans="5:25" s="24" customFormat="1" hidden="1">
      <c r="E91" s="24">
        <v>705</v>
      </c>
      <c r="F91" s="25" t="s">
        <v>81</v>
      </c>
      <c r="G91" s="25" t="s">
        <v>76</v>
      </c>
      <c r="H91" s="25">
        <v>6</v>
      </c>
      <c r="I91" s="25" t="s">
        <v>80</v>
      </c>
      <c r="J91" s="25" t="s">
        <v>74</v>
      </c>
      <c r="K91" s="25" t="s">
        <v>69</v>
      </c>
      <c r="L91" s="25" t="s">
        <v>81</v>
      </c>
      <c r="M91" s="25" t="s">
        <v>78</v>
      </c>
      <c r="N91" s="25" t="s">
        <v>81</v>
      </c>
      <c r="O91" s="25">
        <v>71</v>
      </c>
      <c r="P91" s="25" t="s">
        <v>81</v>
      </c>
      <c r="Q91" s="25" t="s">
        <v>81</v>
      </c>
      <c r="R91" s="25" t="s">
        <v>72</v>
      </c>
      <c r="S91" s="25" t="s">
        <v>81</v>
      </c>
      <c r="T91" s="25">
        <v>71</v>
      </c>
      <c r="V91" s="25" t="s">
        <v>70</v>
      </c>
      <c r="X91" s="25" t="s">
        <v>80</v>
      </c>
      <c r="Y91" s="25" t="s">
        <v>79</v>
      </c>
    </row>
    <row r="92" spans="5:25" s="24" customFormat="1" hidden="1">
      <c r="E92" s="24">
        <v>706</v>
      </c>
      <c r="F92" s="25" t="s">
        <v>81</v>
      </c>
      <c r="G92" s="25" t="s">
        <v>76</v>
      </c>
      <c r="H92" s="25">
        <v>6</v>
      </c>
      <c r="I92" s="25" t="s">
        <v>80</v>
      </c>
      <c r="J92" s="25" t="s">
        <v>74</v>
      </c>
      <c r="K92" s="25" t="s">
        <v>69</v>
      </c>
      <c r="L92" s="25" t="s">
        <v>81</v>
      </c>
      <c r="M92" s="25" t="s">
        <v>78</v>
      </c>
      <c r="N92" s="25" t="s">
        <v>81</v>
      </c>
      <c r="O92" s="25">
        <v>71</v>
      </c>
      <c r="P92" s="25" t="s">
        <v>81</v>
      </c>
      <c r="Q92" s="25" t="s">
        <v>81</v>
      </c>
      <c r="R92" s="25" t="s">
        <v>72</v>
      </c>
      <c r="S92" s="25" t="s">
        <v>81</v>
      </c>
      <c r="T92" s="25">
        <v>71</v>
      </c>
      <c r="V92" s="25" t="s">
        <v>70</v>
      </c>
      <c r="X92" s="25" t="s">
        <v>80</v>
      </c>
      <c r="Y92" s="25" t="s">
        <v>79</v>
      </c>
    </row>
    <row r="93" spans="5:25" s="24" customFormat="1" hidden="1">
      <c r="E93" s="24">
        <v>707</v>
      </c>
      <c r="F93" s="25" t="s">
        <v>81</v>
      </c>
      <c r="G93" s="25" t="s">
        <v>76</v>
      </c>
      <c r="H93" s="25">
        <v>6</v>
      </c>
      <c r="I93" s="25" t="s">
        <v>80</v>
      </c>
      <c r="J93" s="25" t="s">
        <v>74</v>
      </c>
      <c r="K93" s="25" t="s">
        <v>69</v>
      </c>
      <c r="L93" s="25" t="s">
        <v>81</v>
      </c>
      <c r="M93" s="25" t="s">
        <v>78</v>
      </c>
      <c r="N93" s="25" t="s">
        <v>81</v>
      </c>
      <c r="O93" s="25">
        <v>71</v>
      </c>
      <c r="P93" s="25" t="s">
        <v>81</v>
      </c>
      <c r="Q93" s="25" t="s">
        <v>81</v>
      </c>
      <c r="R93" s="25" t="s">
        <v>72</v>
      </c>
      <c r="S93" s="25" t="s">
        <v>81</v>
      </c>
      <c r="T93" s="25">
        <v>71</v>
      </c>
      <c r="V93" s="25" t="s">
        <v>70</v>
      </c>
      <c r="X93" s="25" t="s">
        <v>80</v>
      </c>
      <c r="Y93" s="25" t="s">
        <v>79</v>
      </c>
    </row>
    <row r="94" spans="5:25" s="24" customFormat="1" hidden="1">
      <c r="E94" s="24">
        <v>808</v>
      </c>
      <c r="F94" s="25" t="s">
        <v>81</v>
      </c>
      <c r="G94" s="25" t="s">
        <v>76</v>
      </c>
      <c r="H94" s="25">
        <v>6</v>
      </c>
      <c r="I94" s="25" t="s">
        <v>80</v>
      </c>
      <c r="J94" s="25" t="s">
        <v>74</v>
      </c>
      <c r="K94" s="25" t="s">
        <v>69</v>
      </c>
      <c r="L94" s="25" t="s">
        <v>82</v>
      </c>
      <c r="M94" s="25" t="s">
        <v>83</v>
      </c>
      <c r="N94" s="25" t="s">
        <v>82</v>
      </c>
      <c r="O94" s="25">
        <v>81</v>
      </c>
      <c r="P94" s="25" t="s">
        <v>82</v>
      </c>
      <c r="Q94" s="25" t="s">
        <v>82</v>
      </c>
      <c r="R94" s="25" t="s">
        <v>72</v>
      </c>
      <c r="S94" s="25" t="s">
        <v>82</v>
      </c>
      <c r="T94" s="25">
        <v>81</v>
      </c>
      <c r="V94" s="25" t="s">
        <v>70</v>
      </c>
      <c r="X94" s="25" t="s">
        <v>80</v>
      </c>
      <c r="Y94" s="25" t="s">
        <v>79</v>
      </c>
    </row>
    <row r="95" spans="5:25" s="24" customFormat="1" hidden="1">
      <c r="E95" s="24">
        <v>809</v>
      </c>
      <c r="F95" s="25" t="s">
        <v>81</v>
      </c>
      <c r="G95" s="25" t="s">
        <v>76</v>
      </c>
      <c r="H95" s="25">
        <v>6</v>
      </c>
      <c r="I95" s="25" t="s">
        <v>80</v>
      </c>
      <c r="J95" s="25" t="s">
        <v>74</v>
      </c>
      <c r="K95" s="25" t="s">
        <v>69</v>
      </c>
      <c r="L95" s="25" t="s">
        <v>82</v>
      </c>
      <c r="M95" s="25" t="s">
        <v>83</v>
      </c>
      <c r="N95" s="25" t="s">
        <v>82</v>
      </c>
      <c r="O95" s="25">
        <v>81</v>
      </c>
      <c r="P95" s="25" t="s">
        <v>82</v>
      </c>
      <c r="Q95" s="25" t="s">
        <v>82</v>
      </c>
      <c r="R95" s="25" t="s">
        <v>72</v>
      </c>
      <c r="S95" s="25" t="s">
        <v>82</v>
      </c>
      <c r="T95" s="25">
        <v>81</v>
      </c>
      <c r="V95" s="25" t="s">
        <v>70</v>
      </c>
      <c r="X95" s="25" t="s">
        <v>80</v>
      </c>
      <c r="Y95" s="25" t="s">
        <v>79</v>
      </c>
    </row>
    <row r="96" spans="5:25" s="24" customFormat="1" hidden="1">
      <c r="E96" s="24">
        <v>810</v>
      </c>
      <c r="F96" s="25" t="s">
        <v>81</v>
      </c>
      <c r="G96" s="25" t="s">
        <v>76</v>
      </c>
      <c r="H96" s="25">
        <v>6</v>
      </c>
      <c r="I96" s="25" t="s">
        <v>80</v>
      </c>
      <c r="J96" s="25" t="s">
        <v>74</v>
      </c>
      <c r="K96" s="25" t="s">
        <v>69</v>
      </c>
      <c r="L96" s="25" t="s">
        <v>82</v>
      </c>
      <c r="M96" s="25" t="s">
        <v>83</v>
      </c>
      <c r="N96" s="25" t="s">
        <v>82</v>
      </c>
      <c r="O96" s="25">
        <v>81</v>
      </c>
      <c r="P96" s="25" t="s">
        <v>82</v>
      </c>
      <c r="Q96" s="25" t="s">
        <v>82</v>
      </c>
      <c r="R96" s="25" t="s">
        <v>72</v>
      </c>
      <c r="S96" s="25" t="s">
        <v>82</v>
      </c>
      <c r="T96" s="25">
        <v>81</v>
      </c>
      <c r="V96" s="25" t="s">
        <v>70</v>
      </c>
      <c r="X96" s="25" t="s">
        <v>80</v>
      </c>
      <c r="Y96" s="25" t="s">
        <v>79</v>
      </c>
    </row>
    <row r="97" spans="5:25" s="24" customFormat="1" hidden="1">
      <c r="E97" s="24">
        <v>811</v>
      </c>
      <c r="F97" s="25" t="s">
        <v>82</v>
      </c>
      <c r="G97" s="25" t="s">
        <v>76</v>
      </c>
      <c r="H97" s="25">
        <v>6</v>
      </c>
      <c r="I97" s="25" t="s">
        <v>80</v>
      </c>
      <c r="J97" s="25" t="s">
        <v>74</v>
      </c>
      <c r="K97" s="25" t="s">
        <v>69</v>
      </c>
      <c r="L97" s="25" t="s">
        <v>82</v>
      </c>
      <c r="M97" s="25" t="s">
        <v>83</v>
      </c>
      <c r="N97" s="25" t="s">
        <v>82</v>
      </c>
      <c r="O97" s="25">
        <v>81</v>
      </c>
      <c r="P97" s="25" t="s">
        <v>82</v>
      </c>
      <c r="Q97" s="25" t="s">
        <v>82</v>
      </c>
      <c r="R97" s="25" t="s">
        <v>72</v>
      </c>
      <c r="S97" s="25" t="s">
        <v>82</v>
      </c>
      <c r="T97" s="25">
        <v>81</v>
      </c>
      <c r="V97" s="25" t="s">
        <v>70</v>
      </c>
      <c r="X97" s="25" t="s">
        <v>80</v>
      </c>
      <c r="Y97" s="25" t="s">
        <v>79</v>
      </c>
    </row>
    <row r="98" spans="5:25" s="24" customFormat="1" hidden="1">
      <c r="E98" s="24">
        <v>812</v>
      </c>
      <c r="F98" s="25" t="s">
        <v>82</v>
      </c>
      <c r="G98" s="25" t="s">
        <v>76</v>
      </c>
      <c r="H98" s="25">
        <v>6</v>
      </c>
      <c r="I98" s="25" t="s">
        <v>80</v>
      </c>
      <c r="J98" s="25" t="s">
        <v>74</v>
      </c>
      <c r="K98" s="25" t="s">
        <v>69</v>
      </c>
      <c r="L98" s="25" t="s">
        <v>82</v>
      </c>
      <c r="M98" s="25" t="s">
        <v>83</v>
      </c>
      <c r="N98" s="25" t="s">
        <v>82</v>
      </c>
      <c r="O98" s="25">
        <v>81</v>
      </c>
      <c r="P98" s="25" t="s">
        <v>82</v>
      </c>
      <c r="Q98" s="25" t="s">
        <v>82</v>
      </c>
      <c r="R98" s="25" t="s">
        <v>72</v>
      </c>
      <c r="S98" s="25" t="s">
        <v>82</v>
      </c>
      <c r="T98" s="25">
        <v>81</v>
      </c>
      <c r="V98" s="25" t="s">
        <v>70</v>
      </c>
      <c r="X98" s="25" t="s">
        <v>80</v>
      </c>
      <c r="Y98" s="25" t="s">
        <v>79</v>
      </c>
    </row>
    <row r="99" spans="5:25" s="24" customFormat="1" hidden="1">
      <c r="E99" s="24">
        <v>801</v>
      </c>
      <c r="F99" s="25" t="s">
        <v>82</v>
      </c>
      <c r="G99" s="25" t="s">
        <v>76</v>
      </c>
      <c r="H99" s="25">
        <v>6</v>
      </c>
      <c r="I99" s="25" t="s">
        <v>80</v>
      </c>
      <c r="J99" s="25" t="s">
        <v>74</v>
      </c>
      <c r="K99" s="25" t="s">
        <v>69</v>
      </c>
      <c r="L99" s="25" t="s">
        <v>82</v>
      </c>
      <c r="M99" s="25" t="s">
        <v>83</v>
      </c>
      <c r="N99" s="25" t="s">
        <v>82</v>
      </c>
      <c r="O99" s="25">
        <v>81</v>
      </c>
      <c r="P99" s="25" t="s">
        <v>82</v>
      </c>
      <c r="Q99" s="25" t="s">
        <v>82</v>
      </c>
      <c r="R99" s="25" t="s">
        <v>72</v>
      </c>
      <c r="S99" s="25" t="s">
        <v>82</v>
      </c>
      <c r="T99" s="25">
        <v>81</v>
      </c>
      <c r="V99" s="25" t="s">
        <v>70</v>
      </c>
      <c r="X99" s="25" t="s">
        <v>80</v>
      </c>
      <c r="Y99" s="25" t="s">
        <v>79</v>
      </c>
    </row>
    <row r="100" spans="5:25" s="24" customFormat="1" hidden="1">
      <c r="E100" s="24">
        <v>802</v>
      </c>
      <c r="F100" s="25" t="s">
        <v>82</v>
      </c>
      <c r="G100" s="25" t="s">
        <v>76</v>
      </c>
      <c r="H100" s="25">
        <v>6</v>
      </c>
      <c r="I100" s="25" t="s">
        <v>80</v>
      </c>
      <c r="J100" s="25" t="s">
        <v>74</v>
      </c>
      <c r="K100" s="25" t="s">
        <v>69</v>
      </c>
      <c r="L100" s="25" t="s">
        <v>82</v>
      </c>
      <c r="M100" s="25" t="s">
        <v>83</v>
      </c>
      <c r="N100" s="25" t="s">
        <v>82</v>
      </c>
      <c r="O100" s="25">
        <v>81</v>
      </c>
      <c r="P100" s="25" t="s">
        <v>82</v>
      </c>
      <c r="Q100" s="25" t="s">
        <v>82</v>
      </c>
      <c r="R100" s="25" t="s">
        <v>72</v>
      </c>
      <c r="S100" s="25" t="s">
        <v>82</v>
      </c>
      <c r="T100" s="25">
        <v>81</v>
      </c>
      <c r="V100" s="25" t="s">
        <v>70</v>
      </c>
      <c r="X100" s="25" t="s">
        <v>80</v>
      </c>
      <c r="Y100" s="25" t="s">
        <v>79</v>
      </c>
    </row>
    <row r="101" spans="5:25" s="24" customFormat="1" hidden="1">
      <c r="E101" s="24">
        <v>803</v>
      </c>
      <c r="F101" s="25" t="s">
        <v>82</v>
      </c>
      <c r="G101" s="25" t="s">
        <v>76</v>
      </c>
      <c r="H101" s="25">
        <v>6</v>
      </c>
      <c r="I101" s="25" t="s">
        <v>80</v>
      </c>
      <c r="J101" s="25" t="s">
        <v>74</v>
      </c>
      <c r="K101" s="25" t="s">
        <v>69</v>
      </c>
      <c r="L101" s="25" t="s">
        <v>82</v>
      </c>
      <c r="M101" s="25" t="s">
        <v>83</v>
      </c>
      <c r="N101" s="25" t="s">
        <v>82</v>
      </c>
      <c r="O101" s="25">
        <v>81</v>
      </c>
      <c r="P101" s="25" t="s">
        <v>82</v>
      </c>
      <c r="Q101" s="25" t="s">
        <v>82</v>
      </c>
      <c r="R101" s="25" t="s">
        <v>72</v>
      </c>
      <c r="S101" s="25" t="s">
        <v>82</v>
      </c>
      <c r="T101" s="25">
        <v>81</v>
      </c>
      <c r="V101" s="25" t="s">
        <v>70</v>
      </c>
      <c r="X101" s="25" t="s">
        <v>80</v>
      </c>
      <c r="Y101" s="25" t="s">
        <v>79</v>
      </c>
    </row>
    <row r="102" spans="5:25" s="24" customFormat="1" hidden="1">
      <c r="E102" s="24">
        <v>804</v>
      </c>
      <c r="F102" s="25" t="s">
        <v>82</v>
      </c>
      <c r="G102" s="25" t="s">
        <v>76</v>
      </c>
      <c r="H102" s="25">
        <v>6</v>
      </c>
      <c r="I102" s="25" t="s">
        <v>80</v>
      </c>
      <c r="J102" s="25" t="s">
        <v>74</v>
      </c>
      <c r="K102" s="25" t="s">
        <v>69</v>
      </c>
      <c r="L102" s="25" t="s">
        <v>82</v>
      </c>
      <c r="M102" s="25" t="s">
        <v>83</v>
      </c>
      <c r="N102" s="25" t="s">
        <v>82</v>
      </c>
      <c r="O102" s="25">
        <v>81</v>
      </c>
      <c r="P102" s="25" t="s">
        <v>82</v>
      </c>
      <c r="Q102" s="25" t="s">
        <v>82</v>
      </c>
      <c r="R102" s="25" t="s">
        <v>72</v>
      </c>
      <c r="S102" s="25" t="s">
        <v>82</v>
      </c>
      <c r="T102" s="25">
        <v>81</v>
      </c>
      <c r="V102" s="25" t="s">
        <v>70</v>
      </c>
      <c r="X102" s="25" t="s">
        <v>80</v>
      </c>
      <c r="Y102" s="25" t="s">
        <v>79</v>
      </c>
    </row>
    <row r="103" spans="5:25" s="24" customFormat="1" hidden="1">
      <c r="E103" s="24">
        <v>805</v>
      </c>
      <c r="F103" s="25" t="s">
        <v>82</v>
      </c>
      <c r="G103" s="25" t="s">
        <v>76</v>
      </c>
      <c r="H103" s="25">
        <v>6</v>
      </c>
      <c r="I103" s="25" t="s">
        <v>80</v>
      </c>
      <c r="J103" s="25" t="s">
        <v>74</v>
      </c>
      <c r="K103" s="25" t="s">
        <v>69</v>
      </c>
      <c r="L103" s="25" t="s">
        <v>82</v>
      </c>
      <c r="M103" s="25" t="s">
        <v>83</v>
      </c>
      <c r="N103" s="25" t="s">
        <v>82</v>
      </c>
      <c r="O103" s="25">
        <v>81</v>
      </c>
      <c r="P103" s="25" t="s">
        <v>82</v>
      </c>
      <c r="Q103" s="25" t="s">
        <v>82</v>
      </c>
      <c r="R103" s="25" t="s">
        <v>72</v>
      </c>
      <c r="S103" s="25" t="s">
        <v>82</v>
      </c>
      <c r="T103" s="25">
        <v>81</v>
      </c>
      <c r="V103" s="25" t="s">
        <v>70</v>
      </c>
      <c r="X103" s="25" t="s">
        <v>80</v>
      </c>
      <c r="Y103" s="25" t="s">
        <v>79</v>
      </c>
    </row>
    <row r="104" spans="5:25" s="24" customFormat="1" hidden="1">
      <c r="E104" s="24">
        <v>806</v>
      </c>
      <c r="F104" s="25" t="s">
        <v>82</v>
      </c>
      <c r="G104" s="25" t="s">
        <v>76</v>
      </c>
      <c r="H104" s="25">
        <v>6</v>
      </c>
      <c r="I104" s="25" t="s">
        <v>80</v>
      </c>
      <c r="J104" s="25" t="s">
        <v>74</v>
      </c>
      <c r="K104" s="25" t="s">
        <v>69</v>
      </c>
      <c r="L104" s="25" t="s">
        <v>82</v>
      </c>
      <c r="M104" s="25" t="s">
        <v>83</v>
      </c>
      <c r="N104" s="25" t="s">
        <v>82</v>
      </c>
      <c r="O104" s="25">
        <v>81</v>
      </c>
      <c r="P104" s="25" t="s">
        <v>82</v>
      </c>
      <c r="Q104" s="25" t="s">
        <v>82</v>
      </c>
      <c r="R104" s="25" t="s">
        <v>72</v>
      </c>
      <c r="S104" s="25" t="s">
        <v>82</v>
      </c>
      <c r="T104" s="25">
        <v>81</v>
      </c>
      <c r="V104" s="25" t="s">
        <v>70</v>
      </c>
      <c r="X104" s="25" t="s">
        <v>80</v>
      </c>
      <c r="Y104" s="25" t="s">
        <v>79</v>
      </c>
    </row>
    <row r="105" spans="5:25" s="24" customFormat="1" hidden="1">
      <c r="E105" s="24">
        <v>807</v>
      </c>
      <c r="F105" s="25" t="s">
        <v>82</v>
      </c>
      <c r="G105" s="25" t="s">
        <v>76</v>
      </c>
      <c r="H105" s="25">
        <v>6</v>
      </c>
      <c r="I105" s="25" t="s">
        <v>80</v>
      </c>
      <c r="J105" s="25" t="s">
        <v>74</v>
      </c>
      <c r="K105" s="25" t="s">
        <v>69</v>
      </c>
      <c r="L105" s="25" t="s">
        <v>82</v>
      </c>
      <c r="M105" s="25" t="s">
        <v>83</v>
      </c>
      <c r="N105" s="25" t="s">
        <v>82</v>
      </c>
      <c r="O105" s="25">
        <v>81</v>
      </c>
      <c r="P105" s="25" t="s">
        <v>82</v>
      </c>
      <c r="Q105" s="25" t="s">
        <v>82</v>
      </c>
      <c r="R105" s="25" t="s">
        <v>72</v>
      </c>
      <c r="S105" s="25" t="s">
        <v>82</v>
      </c>
      <c r="T105" s="25">
        <v>81</v>
      </c>
      <c r="V105" s="25" t="s">
        <v>70</v>
      </c>
      <c r="X105" s="25" t="s">
        <v>80</v>
      </c>
      <c r="Y105" s="25" t="s">
        <v>79</v>
      </c>
    </row>
    <row r="106" spans="5:25" s="24" customFormat="1" hidden="1">
      <c r="E106" s="24">
        <v>908</v>
      </c>
      <c r="F106" s="25" t="s">
        <v>82</v>
      </c>
      <c r="G106" s="25" t="s">
        <v>76</v>
      </c>
      <c r="H106" s="25">
        <v>6</v>
      </c>
      <c r="I106" s="25" t="s">
        <v>80</v>
      </c>
      <c r="J106" s="25" t="s">
        <v>74</v>
      </c>
      <c r="K106" s="25" t="s">
        <v>69</v>
      </c>
      <c r="L106" s="25" t="s">
        <v>84</v>
      </c>
      <c r="M106" s="25" t="s">
        <v>83</v>
      </c>
      <c r="N106" s="25" t="s">
        <v>84</v>
      </c>
      <c r="O106" s="25">
        <v>91</v>
      </c>
      <c r="P106" s="25" t="s">
        <v>84</v>
      </c>
      <c r="Q106" s="25" t="s">
        <v>84</v>
      </c>
      <c r="R106" s="25" t="s">
        <v>72</v>
      </c>
      <c r="S106" s="25" t="s">
        <v>84</v>
      </c>
      <c r="T106" s="25">
        <v>91</v>
      </c>
      <c r="V106" s="25" t="s">
        <v>70</v>
      </c>
      <c r="X106" s="25" t="s">
        <v>80</v>
      </c>
      <c r="Y106" s="25" t="s">
        <v>79</v>
      </c>
    </row>
    <row r="107" spans="5:25" s="24" customFormat="1" hidden="1">
      <c r="E107" s="24">
        <v>909</v>
      </c>
      <c r="F107" s="25" t="s">
        <v>82</v>
      </c>
      <c r="G107" s="25" t="s">
        <v>76</v>
      </c>
      <c r="H107" s="25">
        <v>6</v>
      </c>
      <c r="I107" s="25" t="s">
        <v>80</v>
      </c>
      <c r="J107" s="25" t="s">
        <v>74</v>
      </c>
      <c r="K107" s="25" t="s">
        <v>69</v>
      </c>
      <c r="L107" s="25" t="s">
        <v>84</v>
      </c>
      <c r="M107" s="25" t="s">
        <v>83</v>
      </c>
      <c r="N107" s="25" t="s">
        <v>84</v>
      </c>
      <c r="O107" s="25">
        <v>91</v>
      </c>
      <c r="P107" s="25" t="s">
        <v>84</v>
      </c>
      <c r="Q107" s="25" t="s">
        <v>84</v>
      </c>
      <c r="R107" s="25" t="s">
        <v>72</v>
      </c>
      <c r="S107" s="25" t="s">
        <v>84</v>
      </c>
      <c r="T107" s="25">
        <v>91</v>
      </c>
      <c r="V107" s="25" t="s">
        <v>70</v>
      </c>
      <c r="X107" s="25" t="s">
        <v>80</v>
      </c>
      <c r="Y107" s="25" t="s">
        <v>79</v>
      </c>
    </row>
    <row r="108" spans="5:25" s="24" customFormat="1" hidden="1">
      <c r="E108" s="24">
        <v>910</v>
      </c>
      <c r="F108" s="25" t="s">
        <v>82</v>
      </c>
      <c r="G108" s="25" t="s">
        <v>76</v>
      </c>
      <c r="H108" s="25">
        <v>6</v>
      </c>
      <c r="I108" s="25" t="s">
        <v>80</v>
      </c>
      <c r="J108" s="25" t="s">
        <v>74</v>
      </c>
      <c r="K108" s="25" t="s">
        <v>69</v>
      </c>
      <c r="L108" s="25" t="s">
        <v>84</v>
      </c>
      <c r="M108" s="25" t="s">
        <v>83</v>
      </c>
      <c r="N108" s="25" t="s">
        <v>84</v>
      </c>
      <c r="O108" s="25">
        <v>91</v>
      </c>
      <c r="P108" s="25" t="s">
        <v>84</v>
      </c>
      <c r="Q108" s="25" t="s">
        <v>84</v>
      </c>
      <c r="R108" s="25" t="s">
        <v>72</v>
      </c>
      <c r="S108" s="25" t="s">
        <v>84</v>
      </c>
      <c r="T108" s="25">
        <v>91</v>
      </c>
      <c r="V108" s="25" t="s">
        <v>70</v>
      </c>
      <c r="X108" s="25" t="s">
        <v>80</v>
      </c>
      <c r="Y108" s="25" t="s">
        <v>79</v>
      </c>
    </row>
    <row r="109" spans="5:25" s="24" customFormat="1" hidden="1">
      <c r="E109" s="24">
        <v>911</v>
      </c>
      <c r="F109" s="25" t="s">
        <v>84</v>
      </c>
      <c r="G109" s="25" t="s">
        <v>76</v>
      </c>
      <c r="H109" s="25">
        <v>6</v>
      </c>
      <c r="I109" s="25" t="s">
        <v>80</v>
      </c>
      <c r="J109" s="25" t="s">
        <v>74</v>
      </c>
      <c r="K109" s="25" t="s">
        <v>69</v>
      </c>
      <c r="L109" s="25" t="s">
        <v>84</v>
      </c>
      <c r="M109" s="25" t="s">
        <v>83</v>
      </c>
      <c r="N109" s="25" t="s">
        <v>84</v>
      </c>
      <c r="O109" s="25">
        <v>91</v>
      </c>
      <c r="P109" s="25" t="s">
        <v>84</v>
      </c>
      <c r="Q109" s="25" t="s">
        <v>84</v>
      </c>
      <c r="R109" s="25" t="s">
        <v>72</v>
      </c>
      <c r="S109" s="25" t="s">
        <v>84</v>
      </c>
      <c r="T109" s="25">
        <v>91</v>
      </c>
      <c r="V109" s="25" t="s">
        <v>70</v>
      </c>
      <c r="X109" s="25" t="s">
        <v>80</v>
      </c>
      <c r="Y109" s="25" t="s">
        <v>79</v>
      </c>
    </row>
    <row r="110" spans="5:25" s="24" customFormat="1" hidden="1">
      <c r="E110" s="24">
        <v>912</v>
      </c>
      <c r="F110" s="25" t="s">
        <v>84</v>
      </c>
      <c r="G110" s="25" t="s">
        <v>76</v>
      </c>
      <c r="H110" s="25">
        <v>6</v>
      </c>
      <c r="I110" s="25" t="s">
        <v>80</v>
      </c>
      <c r="J110" s="25" t="s">
        <v>74</v>
      </c>
      <c r="K110" s="25" t="s">
        <v>69</v>
      </c>
      <c r="L110" s="25" t="s">
        <v>84</v>
      </c>
      <c r="M110" s="25" t="s">
        <v>83</v>
      </c>
      <c r="N110" s="25" t="s">
        <v>84</v>
      </c>
      <c r="O110" s="25">
        <v>91</v>
      </c>
      <c r="P110" s="25" t="s">
        <v>84</v>
      </c>
      <c r="Q110" s="25" t="s">
        <v>84</v>
      </c>
      <c r="R110" s="25" t="s">
        <v>72</v>
      </c>
      <c r="S110" s="25" t="s">
        <v>84</v>
      </c>
      <c r="T110" s="25">
        <v>91</v>
      </c>
      <c r="V110" s="25" t="s">
        <v>70</v>
      </c>
      <c r="X110" s="25" t="s">
        <v>80</v>
      </c>
      <c r="Y110" s="25" t="s">
        <v>79</v>
      </c>
    </row>
    <row r="111" spans="5:25" s="24" customFormat="1" hidden="1">
      <c r="E111" s="24">
        <v>901</v>
      </c>
      <c r="F111" s="25" t="s">
        <v>84</v>
      </c>
      <c r="G111" s="25" t="s">
        <v>76</v>
      </c>
      <c r="H111" s="25">
        <v>6</v>
      </c>
      <c r="I111" s="25" t="s">
        <v>80</v>
      </c>
      <c r="J111" s="25" t="s">
        <v>74</v>
      </c>
      <c r="K111" s="25" t="s">
        <v>69</v>
      </c>
      <c r="L111" s="25" t="s">
        <v>84</v>
      </c>
      <c r="M111" s="25" t="s">
        <v>83</v>
      </c>
      <c r="N111" s="25" t="s">
        <v>84</v>
      </c>
      <c r="O111" s="25">
        <v>91</v>
      </c>
      <c r="P111" s="25" t="s">
        <v>84</v>
      </c>
      <c r="Q111" s="25" t="s">
        <v>84</v>
      </c>
      <c r="R111" s="25" t="s">
        <v>72</v>
      </c>
      <c r="S111" s="25" t="s">
        <v>84</v>
      </c>
      <c r="T111" s="25">
        <v>91</v>
      </c>
      <c r="V111" s="25" t="s">
        <v>70</v>
      </c>
      <c r="X111" s="25" t="s">
        <v>80</v>
      </c>
      <c r="Y111" s="25" t="s">
        <v>79</v>
      </c>
    </row>
    <row r="112" spans="5:25" s="24" customFormat="1" hidden="1">
      <c r="E112" s="24">
        <v>902</v>
      </c>
      <c r="F112" s="25" t="s">
        <v>84</v>
      </c>
      <c r="G112" s="25" t="s">
        <v>76</v>
      </c>
      <c r="H112" s="25">
        <v>6</v>
      </c>
      <c r="I112" s="25" t="s">
        <v>80</v>
      </c>
      <c r="J112" s="25" t="s">
        <v>74</v>
      </c>
      <c r="K112" s="25" t="s">
        <v>69</v>
      </c>
      <c r="L112" s="25" t="s">
        <v>84</v>
      </c>
      <c r="M112" s="25" t="s">
        <v>83</v>
      </c>
      <c r="N112" s="25" t="s">
        <v>84</v>
      </c>
      <c r="O112" s="25">
        <v>91</v>
      </c>
      <c r="P112" s="25" t="s">
        <v>84</v>
      </c>
      <c r="Q112" s="25" t="s">
        <v>84</v>
      </c>
      <c r="R112" s="25" t="s">
        <v>72</v>
      </c>
      <c r="S112" s="25" t="s">
        <v>84</v>
      </c>
      <c r="T112" s="25">
        <v>91</v>
      </c>
      <c r="V112" s="25" t="s">
        <v>70</v>
      </c>
      <c r="X112" s="25" t="s">
        <v>80</v>
      </c>
      <c r="Y112" s="25" t="s">
        <v>79</v>
      </c>
    </row>
    <row r="113" spans="5:25" s="24" customFormat="1" hidden="1">
      <c r="E113" s="24">
        <v>903</v>
      </c>
      <c r="F113" s="25" t="s">
        <v>84</v>
      </c>
      <c r="G113" s="25" t="s">
        <v>76</v>
      </c>
      <c r="H113" s="25">
        <v>6</v>
      </c>
      <c r="I113" s="25" t="s">
        <v>80</v>
      </c>
      <c r="J113" s="25" t="s">
        <v>74</v>
      </c>
      <c r="K113" s="25" t="s">
        <v>69</v>
      </c>
      <c r="L113" s="25" t="s">
        <v>84</v>
      </c>
      <c r="M113" s="25" t="s">
        <v>83</v>
      </c>
      <c r="N113" s="25" t="s">
        <v>84</v>
      </c>
      <c r="O113" s="25">
        <v>91</v>
      </c>
      <c r="P113" s="25" t="s">
        <v>84</v>
      </c>
      <c r="Q113" s="25" t="s">
        <v>84</v>
      </c>
      <c r="R113" s="25" t="s">
        <v>72</v>
      </c>
      <c r="S113" s="25" t="s">
        <v>84</v>
      </c>
      <c r="T113" s="25">
        <v>91</v>
      </c>
      <c r="V113" s="25" t="s">
        <v>70</v>
      </c>
      <c r="X113" s="25" t="s">
        <v>80</v>
      </c>
      <c r="Y113" s="25" t="s">
        <v>79</v>
      </c>
    </row>
    <row r="114" spans="5:25" s="24" customFormat="1" hidden="1">
      <c r="E114" s="24">
        <v>904</v>
      </c>
      <c r="F114" s="25" t="s">
        <v>84</v>
      </c>
      <c r="G114" s="25" t="s">
        <v>76</v>
      </c>
      <c r="H114" s="25">
        <v>6</v>
      </c>
      <c r="I114" s="25" t="s">
        <v>80</v>
      </c>
      <c r="J114" s="25" t="s">
        <v>74</v>
      </c>
      <c r="K114" s="25" t="s">
        <v>69</v>
      </c>
      <c r="L114" s="25" t="s">
        <v>84</v>
      </c>
      <c r="M114" s="25" t="s">
        <v>83</v>
      </c>
      <c r="N114" s="25" t="s">
        <v>84</v>
      </c>
      <c r="O114" s="25">
        <v>91</v>
      </c>
      <c r="P114" s="25" t="s">
        <v>84</v>
      </c>
      <c r="Q114" s="25" t="s">
        <v>84</v>
      </c>
      <c r="R114" s="25" t="s">
        <v>72</v>
      </c>
      <c r="S114" s="25" t="s">
        <v>84</v>
      </c>
      <c r="T114" s="25">
        <v>91</v>
      </c>
      <c r="V114" s="25" t="s">
        <v>70</v>
      </c>
      <c r="X114" s="25" t="s">
        <v>80</v>
      </c>
      <c r="Y114" s="25" t="s">
        <v>79</v>
      </c>
    </row>
    <row r="115" spans="5:25" s="24" customFormat="1" hidden="1">
      <c r="E115" s="24">
        <v>905</v>
      </c>
      <c r="F115" s="25" t="s">
        <v>84</v>
      </c>
      <c r="G115" s="25" t="s">
        <v>76</v>
      </c>
      <c r="H115" s="25">
        <v>6</v>
      </c>
      <c r="I115" s="25" t="s">
        <v>80</v>
      </c>
      <c r="J115" s="25" t="s">
        <v>74</v>
      </c>
      <c r="K115" s="25" t="s">
        <v>69</v>
      </c>
      <c r="L115" s="25" t="s">
        <v>84</v>
      </c>
      <c r="M115" s="25" t="s">
        <v>83</v>
      </c>
      <c r="N115" s="25" t="s">
        <v>84</v>
      </c>
      <c r="O115" s="25">
        <v>91</v>
      </c>
      <c r="P115" s="25" t="s">
        <v>84</v>
      </c>
      <c r="Q115" s="25" t="s">
        <v>84</v>
      </c>
      <c r="R115" s="25" t="s">
        <v>72</v>
      </c>
      <c r="S115" s="25" t="s">
        <v>84</v>
      </c>
      <c r="T115" s="25">
        <v>91</v>
      </c>
      <c r="V115" s="25" t="s">
        <v>70</v>
      </c>
      <c r="X115" s="25" t="s">
        <v>80</v>
      </c>
      <c r="Y115" s="25" t="s">
        <v>79</v>
      </c>
    </row>
    <row r="116" spans="5:25" s="24" customFormat="1" hidden="1">
      <c r="E116" s="24">
        <v>906</v>
      </c>
      <c r="F116" s="25" t="s">
        <v>84</v>
      </c>
      <c r="G116" s="25" t="s">
        <v>76</v>
      </c>
      <c r="H116" s="25">
        <v>6</v>
      </c>
      <c r="I116" s="25" t="s">
        <v>80</v>
      </c>
      <c r="J116" s="25" t="s">
        <v>74</v>
      </c>
      <c r="K116" s="25" t="s">
        <v>69</v>
      </c>
      <c r="L116" s="25" t="s">
        <v>84</v>
      </c>
      <c r="M116" s="25" t="s">
        <v>83</v>
      </c>
      <c r="N116" s="25" t="s">
        <v>84</v>
      </c>
      <c r="O116" s="25">
        <v>91</v>
      </c>
      <c r="P116" s="25" t="s">
        <v>84</v>
      </c>
      <c r="Q116" s="25" t="s">
        <v>84</v>
      </c>
      <c r="R116" s="25" t="s">
        <v>72</v>
      </c>
      <c r="S116" s="25" t="s">
        <v>84</v>
      </c>
      <c r="T116" s="25">
        <v>91</v>
      </c>
      <c r="V116" s="25" t="s">
        <v>70</v>
      </c>
      <c r="X116" s="25" t="s">
        <v>80</v>
      </c>
      <c r="Y116" s="25" t="s">
        <v>79</v>
      </c>
    </row>
    <row r="117" spans="5:25" s="24" customFormat="1" hidden="1">
      <c r="E117" s="24">
        <v>907</v>
      </c>
      <c r="F117" s="25" t="s">
        <v>84</v>
      </c>
      <c r="G117" s="25" t="s">
        <v>76</v>
      </c>
      <c r="H117" s="25">
        <v>6</v>
      </c>
      <c r="I117" s="25" t="s">
        <v>80</v>
      </c>
      <c r="J117" s="25" t="s">
        <v>74</v>
      </c>
      <c r="K117" s="25" t="s">
        <v>69</v>
      </c>
      <c r="L117" s="25" t="s">
        <v>84</v>
      </c>
      <c r="M117" s="25" t="s">
        <v>83</v>
      </c>
      <c r="N117" s="25" t="s">
        <v>84</v>
      </c>
      <c r="O117" s="25">
        <v>91</v>
      </c>
      <c r="P117" s="25" t="s">
        <v>84</v>
      </c>
      <c r="Q117" s="25" t="s">
        <v>84</v>
      </c>
      <c r="R117" s="25" t="s">
        <v>72</v>
      </c>
      <c r="S117" s="25" t="s">
        <v>84</v>
      </c>
      <c r="T117" s="25">
        <v>91</v>
      </c>
      <c r="V117" s="25" t="s">
        <v>70</v>
      </c>
      <c r="X117" s="25" t="s">
        <v>80</v>
      </c>
      <c r="Y117" s="25" t="s">
        <v>79</v>
      </c>
    </row>
  </sheetData>
  <sheetProtection algorithmName="SHA-512" hashValue="oHbHv/NlcgH6WDebik9C0dBBGb+sIl6tkISDc9nGqOex64RkYPHb2JZKb93M399gMql08877NN9CGEPh0IArPg==" saltValue="N3+BD+BjAYwAkbeDIq0l0Q==" spinCount="100000" sheet="1" formatRows="0" selectLockedCells="1"/>
  <mergeCells count="19">
    <mergeCell ref="AC3:AE3"/>
    <mergeCell ref="B4:E4"/>
    <mergeCell ref="G4:J4"/>
    <mergeCell ref="K4:AE4"/>
    <mergeCell ref="B2:G2"/>
    <mergeCell ref="H2:J2"/>
    <mergeCell ref="K2:M2"/>
    <mergeCell ref="B3:G3"/>
    <mergeCell ref="W3:Y3"/>
    <mergeCell ref="AC2:AE2"/>
    <mergeCell ref="Z2:AB2"/>
    <mergeCell ref="W2:Y2"/>
    <mergeCell ref="Z3:AB3"/>
    <mergeCell ref="S2:V2"/>
    <mergeCell ref="H3:J3"/>
    <mergeCell ref="N3:O3"/>
    <mergeCell ref="P3:V3"/>
    <mergeCell ref="P2:Q2"/>
    <mergeCell ref="N2:O2"/>
  </mergeCells>
  <phoneticPr fontId="1" type="noConversion"/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CDD6-9FE9-4C1E-A530-891198ED19F3}">
  <sheetPr>
    <tabColor theme="5" tint="0.59999389629810485"/>
    <pageSetUpPr fitToPage="1"/>
  </sheetPr>
  <dimension ref="B1:AF117"/>
  <sheetViews>
    <sheetView zoomScaleNormal="100" workbookViewId="0">
      <selection activeCell="AC3" sqref="AC3:AE3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3" width="0" hidden="1" customWidth="1"/>
  </cols>
  <sheetData>
    <row r="1" spans="2:31" ht="1" customHeight="1" thickBot="1"/>
    <row r="2" spans="2:31">
      <c r="B2" s="191" t="s">
        <v>85</v>
      </c>
      <c r="C2" s="192"/>
      <c r="D2" s="192"/>
      <c r="E2" s="192"/>
      <c r="F2" s="192"/>
      <c r="G2" s="252"/>
      <c r="H2" s="251" t="s">
        <v>86</v>
      </c>
      <c r="I2" s="192"/>
      <c r="J2" s="252"/>
      <c r="K2" s="303" t="s">
        <v>94</v>
      </c>
      <c r="L2" s="304"/>
      <c r="M2" s="305"/>
      <c r="N2" s="329" t="s">
        <v>18</v>
      </c>
      <c r="O2" s="531"/>
      <c r="P2" s="331" t="s">
        <v>87</v>
      </c>
      <c r="Q2" s="332"/>
      <c r="R2" s="171"/>
      <c r="S2" s="845" t="str">
        <f>IF(R2=1,"G34",IF(R2=2, "G56",IF(R2=3,"G79","")))</f>
        <v/>
      </c>
      <c r="T2" s="846"/>
      <c r="U2" s="846"/>
      <c r="V2" s="847"/>
      <c r="W2" s="251" t="s">
        <v>114</v>
      </c>
      <c r="X2" s="192"/>
      <c r="Y2" s="252"/>
      <c r="Z2" s="251" t="s">
        <v>500</v>
      </c>
      <c r="AA2" s="192"/>
      <c r="AB2" s="252"/>
      <c r="AC2" s="251" t="s">
        <v>89</v>
      </c>
      <c r="AD2" s="192"/>
      <c r="AE2" s="491"/>
    </row>
    <row r="3" spans="2:31">
      <c r="B3" s="771" t="s">
        <v>501</v>
      </c>
      <c r="C3" s="385"/>
      <c r="D3" s="385"/>
      <c r="E3" s="385"/>
      <c r="F3" s="385"/>
      <c r="G3" s="386"/>
      <c r="H3" s="278"/>
      <c r="I3" s="279"/>
      <c r="J3" s="280"/>
      <c r="K3" s="41"/>
      <c r="L3" s="42"/>
      <c r="M3" s="42"/>
      <c r="N3" s="532" t="str">
        <f>IF(H7=1,VLOOKUP(F7,E10:T117,15,FALSE),"")</f>
        <v/>
      </c>
      <c r="O3" s="533"/>
      <c r="P3" s="848" t="s">
        <v>502</v>
      </c>
      <c r="Q3" s="542"/>
      <c r="R3" s="542"/>
      <c r="S3" s="542"/>
      <c r="T3" s="542"/>
      <c r="U3" s="542"/>
      <c r="V3" s="849"/>
      <c r="W3" s="381"/>
      <c r="X3" s="442"/>
      <c r="Y3" s="382"/>
      <c r="Z3" s="639"/>
      <c r="AA3" s="183"/>
      <c r="AB3" s="640"/>
      <c r="AC3" s="639"/>
      <c r="AD3" s="183"/>
      <c r="AE3" s="184"/>
    </row>
    <row r="4" spans="2:31" ht="17.5" thickBot="1">
      <c r="B4" s="492" t="s">
        <v>17</v>
      </c>
      <c r="C4" s="493"/>
      <c r="D4" s="493"/>
      <c r="E4" s="494"/>
      <c r="F4" s="71"/>
      <c r="G4" s="504" t="s">
        <v>24</v>
      </c>
      <c r="H4" s="505"/>
      <c r="I4" s="505"/>
      <c r="J4" s="506"/>
      <c r="K4" s="461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3"/>
    </row>
    <row r="5" spans="2:31" ht="7" hidden="1" customHeight="1">
      <c r="B5" s="43"/>
      <c r="C5" s="43"/>
      <c r="D5" s="43"/>
      <c r="E5" s="43"/>
      <c r="F5" s="44"/>
      <c r="G5" s="43"/>
      <c r="H5" s="45"/>
      <c r="I5" s="45"/>
      <c r="J5" s="45"/>
      <c r="K5" s="46"/>
    </row>
    <row r="6" spans="2:31" s="24" customFormat="1" hidden="1">
      <c r="B6" s="47" t="s">
        <v>501</v>
      </c>
      <c r="S6" s="31"/>
      <c r="T6" s="114"/>
    </row>
    <row r="7" spans="2:31" s="24" customFormat="1" hidden="1">
      <c r="E7" s="25" t="s">
        <v>209</v>
      </c>
      <c r="F7" s="24">
        <f>F4*100+L3</f>
        <v>0</v>
      </c>
      <c r="G7" s="25" t="s">
        <v>140</v>
      </c>
      <c r="H7" s="24">
        <f>IF(AND(F7&gt;300,F4*L3&gt;0,F4&lt;10,L3&lt;13),1,0)</f>
        <v>0</v>
      </c>
      <c r="I7" s="30"/>
      <c r="J7" s="30"/>
      <c r="K7" s="30"/>
      <c r="L7" s="30"/>
      <c r="M7" s="30"/>
      <c r="N7" s="30"/>
      <c r="O7" s="30"/>
      <c r="P7" s="30"/>
      <c r="Q7" s="30"/>
      <c r="S7" s="31"/>
      <c r="T7" s="114"/>
    </row>
    <row r="8" spans="2:31" s="24" customFormat="1" hidden="1">
      <c r="I8" s="30"/>
      <c r="J8" s="30"/>
      <c r="K8" s="30"/>
      <c r="L8" s="30"/>
      <c r="M8" s="30"/>
      <c r="N8" s="30"/>
      <c r="O8" s="30"/>
      <c r="P8" s="30"/>
      <c r="Q8" s="30"/>
      <c r="S8" s="31"/>
      <c r="T8" s="114"/>
    </row>
    <row r="9" spans="2:31" s="24" customFormat="1" hidden="1">
      <c r="B9" s="24" t="s">
        <v>28</v>
      </c>
      <c r="F9" s="25" t="s">
        <v>26</v>
      </c>
      <c r="G9" s="25" t="s">
        <v>29</v>
      </c>
      <c r="H9" s="25" t="s">
        <v>30</v>
      </c>
      <c r="I9" s="25" t="s">
        <v>31</v>
      </c>
      <c r="J9" s="25" t="s">
        <v>32</v>
      </c>
      <c r="K9" s="25" t="s">
        <v>33</v>
      </c>
      <c r="L9" s="25" t="s">
        <v>34</v>
      </c>
      <c r="M9" s="25" t="s">
        <v>35</v>
      </c>
      <c r="N9" s="25" t="s">
        <v>36</v>
      </c>
      <c r="O9" s="25" t="s">
        <v>37</v>
      </c>
      <c r="P9" s="25" t="s">
        <v>38</v>
      </c>
      <c r="Q9" s="25" t="s">
        <v>39</v>
      </c>
      <c r="R9" s="25" t="s">
        <v>40</v>
      </c>
      <c r="S9" s="25" t="s">
        <v>41</v>
      </c>
      <c r="T9" s="25" t="s">
        <v>42</v>
      </c>
      <c r="V9" s="25" t="s">
        <v>43</v>
      </c>
      <c r="X9" s="25" t="s">
        <v>44</v>
      </c>
    </row>
    <row r="10" spans="2:31" s="24" customFormat="1" hidden="1">
      <c r="B10" s="34">
        <v>1</v>
      </c>
      <c r="C10" s="35" t="s">
        <v>45</v>
      </c>
      <c r="E10" s="24">
        <v>108</v>
      </c>
      <c r="F10" s="36" t="s">
        <v>46</v>
      </c>
      <c r="G10" s="36" t="s">
        <v>46</v>
      </c>
      <c r="H10" s="36">
        <v>0</v>
      </c>
      <c r="I10" s="36" t="s">
        <v>46</v>
      </c>
      <c r="J10" s="36" t="s">
        <v>46</v>
      </c>
      <c r="K10" s="36" t="s">
        <v>46</v>
      </c>
      <c r="L10" s="36" t="s">
        <v>46</v>
      </c>
      <c r="M10" s="25" t="s">
        <v>47</v>
      </c>
      <c r="N10" s="25" t="s">
        <v>48</v>
      </c>
      <c r="O10" s="36" t="s">
        <v>46</v>
      </c>
      <c r="P10" s="36" t="s">
        <v>46</v>
      </c>
      <c r="Q10" s="36" t="s">
        <v>46</v>
      </c>
      <c r="R10" s="25" t="s">
        <v>49</v>
      </c>
      <c r="S10" s="25" t="s">
        <v>50</v>
      </c>
      <c r="T10" s="36" t="s">
        <v>46</v>
      </c>
      <c r="V10" s="36" t="s">
        <v>46</v>
      </c>
      <c r="X10" s="37" t="s">
        <v>51</v>
      </c>
      <c r="Y10" s="37" t="s">
        <v>51</v>
      </c>
    </row>
    <row r="11" spans="2:31" s="24" customFormat="1" hidden="1">
      <c r="B11" s="34">
        <v>2</v>
      </c>
      <c r="C11" s="35" t="s">
        <v>52</v>
      </c>
      <c r="E11" s="24">
        <v>109</v>
      </c>
      <c r="F11" s="36" t="s">
        <v>46</v>
      </c>
      <c r="G11" s="36" t="s">
        <v>46</v>
      </c>
      <c r="H11" s="36">
        <v>0</v>
      </c>
      <c r="I11" s="36" t="s">
        <v>46</v>
      </c>
      <c r="J11" s="36" t="s">
        <v>46</v>
      </c>
      <c r="K11" s="36" t="s">
        <v>46</v>
      </c>
      <c r="L11" s="36" t="s">
        <v>46</v>
      </c>
      <c r="M11" s="25" t="s">
        <v>47</v>
      </c>
      <c r="N11" s="25" t="s">
        <v>48</v>
      </c>
      <c r="O11" s="36" t="s">
        <v>46</v>
      </c>
      <c r="P11" s="36" t="s">
        <v>46</v>
      </c>
      <c r="Q11" s="36" t="s">
        <v>46</v>
      </c>
      <c r="R11" s="25" t="s">
        <v>49</v>
      </c>
      <c r="S11" s="25" t="s">
        <v>50</v>
      </c>
      <c r="T11" s="36" t="s">
        <v>46</v>
      </c>
      <c r="V11" s="36" t="s">
        <v>46</v>
      </c>
      <c r="X11" s="37" t="s">
        <v>51</v>
      </c>
      <c r="Y11" s="37" t="s">
        <v>51</v>
      </c>
    </row>
    <row r="12" spans="2:31" s="24" customFormat="1" hidden="1">
      <c r="B12" s="34">
        <v>3</v>
      </c>
      <c r="C12" s="35" t="s">
        <v>53</v>
      </c>
      <c r="E12" s="24">
        <v>110</v>
      </c>
      <c r="F12" s="36" t="s">
        <v>46</v>
      </c>
      <c r="G12" s="36" t="s">
        <v>46</v>
      </c>
      <c r="H12" s="36">
        <v>0</v>
      </c>
      <c r="I12" s="36" t="s">
        <v>46</v>
      </c>
      <c r="J12" s="36" t="s">
        <v>46</v>
      </c>
      <c r="K12" s="36" t="s">
        <v>46</v>
      </c>
      <c r="L12" s="36" t="s">
        <v>46</v>
      </c>
      <c r="M12" s="25" t="s">
        <v>47</v>
      </c>
      <c r="N12" s="25" t="s">
        <v>48</v>
      </c>
      <c r="O12" s="36" t="s">
        <v>46</v>
      </c>
      <c r="P12" s="36" t="s">
        <v>46</v>
      </c>
      <c r="Q12" s="36" t="s">
        <v>46</v>
      </c>
      <c r="R12" s="25" t="s">
        <v>49</v>
      </c>
      <c r="S12" s="25" t="s">
        <v>50</v>
      </c>
      <c r="T12" s="36" t="s">
        <v>46</v>
      </c>
      <c r="V12" s="36" t="s">
        <v>46</v>
      </c>
      <c r="X12" s="37" t="s">
        <v>51</v>
      </c>
      <c r="Y12" s="37" t="s">
        <v>51</v>
      </c>
    </row>
    <row r="13" spans="2:31" s="24" customFormat="1" hidden="1">
      <c r="B13" s="34">
        <v>4</v>
      </c>
      <c r="C13" s="35" t="s">
        <v>54</v>
      </c>
      <c r="E13" s="24">
        <v>111</v>
      </c>
      <c r="F13" s="25" t="s">
        <v>50</v>
      </c>
      <c r="G13" s="36" t="s">
        <v>46</v>
      </c>
      <c r="H13" s="36">
        <v>0</v>
      </c>
      <c r="I13" s="36" t="s">
        <v>46</v>
      </c>
      <c r="J13" s="25" t="s">
        <v>48</v>
      </c>
      <c r="K13" s="25" t="s">
        <v>55</v>
      </c>
      <c r="L13" s="25" t="s">
        <v>48</v>
      </c>
      <c r="M13" s="25" t="s">
        <v>47</v>
      </c>
      <c r="N13" s="25" t="s">
        <v>48</v>
      </c>
      <c r="O13" s="36" t="s">
        <v>46</v>
      </c>
      <c r="P13" s="36" t="s">
        <v>46</v>
      </c>
      <c r="Q13" s="25" t="s">
        <v>50</v>
      </c>
      <c r="R13" s="25" t="s">
        <v>49</v>
      </c>
      <c r="S13" s="25" t="s">
        <v>50</v>
      </c>
      <c r="T13" s="25">
        <v>11</v>
      </c>
      <c r="V13" s="25" t="s">
        <v>50</v>
      </c>
      <c r="X13" s="37" t="s">
        <v>51</v>
      </c>
      <c r="Y13" s="37" t="s">
        <v>51</v>
      </c>
    </row>
    <row r="14" spans="2:31" s="24" customFormat="1" hidden="1">
      <c r="B14" s="34">
        <v>5</v>
      </c>
      <c r="C14" s="35" t="s">
        <v>56</v>
      </c>
      <c r="E14" s="24">
        <v>112</v>
      </c>
      <c r="F14" s="25" t="s">
        <v>50</v>
      </c>
      <c r="G14" s="36" t="s">
        <v>46</v>
      </c>
      <c r="H14" s="36">
        <v>0</v>
      </c>
      <c r="I14" s="36" t="s">
        <v>46</v>
      </c>
      <c r="J14" s="25" t="s">
        <v>48</v>
      </c>
      <c r="K14" s="25" t="s">
        <v>55</v>
      </c>
      <c r="L14" s="25" t="s">
        <v>48</v>
      </c>
      <c r="M14" s="25" t="s">
        <v>47</v>
      </c>
      <c r="N14" s="25" t="s">
        <v>48</v>
      </c>
      <c r="O14" s="36" t="s">
        <v>46</v>
      </c>
      <c r="P14" s="36" t="s">
        <v>46</v>
      </c>
      <c r="Q14" s="25" t="s">
        <v>50</v>
      </c>
      <c r="R14" s="25" t="s">
        <v>49</v>
      </c>
      <c r="S14" s="25" t="s">
        <v>50</v>
      </c>
      <c r="T14" s="25">
        <v>11</v>
      </c>
      <c r="V14" s="25" t="s">
        <v>50</v>
      </c>
      <c r="X14" s="37" t="s">
        <v>51</v>
      </c>
      <c r="Y14" s="37" t="s">
        <v>51</v>
      </c>
    </row>
    <row r="15" spans="2:31" s="24" customFormat="1" hidden="1">
      <c r="B15" s="34">
        <v>6</v>
      </c>
      <c r="C15" s="35" t="s">
        <v>57</v>
      </c>
      <c r="E15" s="24">
        <v>101</v>
      </c>
      <c r="F15" s="25" t="s">
        <v>50</v>
      </c>
      <c r="G15" s="36" t="s">
        <v>46</v>
      </c>
      <c r="H15" s="36">
        <v>0</v>
      </c>
      <c r="I15" s="36" t="s">
        <v>46</v>
      </c>
      <c r="J15" s="25" t="s">
        <v>48</v>
      </c>
      <c r="K15" s="25" t="s">
        <v>55</v>
      </c>
      <c r="L15" s="25" t="s">
        <v>48</v>
      </c>
      <c r="M15" s="25" t="s">
        <v>47</v>
      </c>
      <c r="N15" s="25" t="s">
        <v>48</v>
      </c>
      <c r="O15" s="36" t="s">
        <v>46</v>
      </c>
      <c r="P15" s="36" t="s">
        <v>46</v>
      </c>
      <c r="Q15" s="25" t="s">
        <v>50</v>
      </c>
      <c r="R15" s="25" t="s">
        <v>49</v>
      </c>
      <c r="S15" s="25" t="s">
        <v>50</v>
      </c>
      <c r="T15" s="25">
        <v>11</v>
      </c>
      <c r="V15" s="25" t="s">
        <v>50</v>
      </c>
      <c r="X15" s="37" t="s">
        <v>51</v>
      </c>
      <c r="Y15" s="37" t="s">
        <v>51</v>
      </c>
    </row>
    <row r="16" spans="2:31" s="24" customFormat="1" hidden="1">
      <c r="B16" s="34">
        <v>7</v>
      </c>
      <c r="C16" s="35" t="s">
        <v>58</v>
      </c>
      <c r="E16" s="24">
        <v>102</v>
      </c>
      <c r="F16" s="25" t="s">
        <v>50</v>
      </c>
      <c r="G16" s="36" t="s">
        <v>46</v>
      </c>
      <c r="H16" s="36">
        <v>0</v>
      </c>
      <c r="I16" s="36" t="s">
        <v>46</v>
      </c>
      <c r="J16" s="25" t="s">
        <v>48</v>
      </c>
      <c r="K16" s="25" t="s">
        <v>55</v>
      </c>
      <c r="L16" s="25" t="s">
        <v>59</v>
      </c>
      <c r="M16" s="25" t="s">
        <v>47</v>
      </c>
      <c r="N16" s="25" t="s">
        <v>59</v>
      </c>
      <c r="O16" s="36" t="s">
        <v>46</v>
      </c>
      <c r="P16" s="36" t="s">
        <v>46</v>
      </c>
      <c r="Q16" s="25" t="s">
        <v>50</v>
      </c>
      <c r="R16" s="25" t="s">
        <v>49</v>
      </c>
      <c r="S16" s="25" t="s">
        <v>50</v>
      </c>
      <c r="T16" s="25">
        <v>11</v>
      </c>
      <c r="V16" s="25" t="s">
        <v>50</v>
      </c>
      <c r="X16" s="37" t="s">
        <v>51</v>
      </c>
      <c r="Y16" s="37" t="s">
        <v>51</v>
      </c>
    </row>
    <row r="17" spans="2:25" s="24" customFormat="1" hidden="1">
      <c r="B17" s="34">
        <v>8</v>
      </c>
      <c r="C17" s="35" t="s">
        <v>60</v>
      </c>
      <c r="E17" s="24">
        <v>103</v>
      </c>
      <c r="F17" s="25" t="s">
        <v>50</v>
      </c>
      <c r="G17" s="36" t="s">
        <v>46</v>
      </c>
      <c r="H17" s="36">
        <v>0</v>
      </c>
      <c r="I17" s="36" t="s">
        <v>46</v>
      </c>
      <c r="J17" s="25" t="s">
        <v>48</v>
      </c>
      <c r="K17" s="25" t="s">
        <v>55</v>
      </c>
      <c r="L17" s="25" t="s">
        <v>59</v>
      </c>
      <c r="M17" s="25" t="s">
        <v>47</v>
      </c>
      <c r="N17" s="25" t="s">
        <v>59</v>
      </c>
      <c r="O17" s="36" t="s">
        <v>46</v>
      </c>
      <c r="P17" s="36" t="s">
        <v>46</v>
      </c>
      <c r="Q17" s="25" t="s">
        <v>50</v>
      </c>
      <c r="R17" s="25" t="s">
        <v>49</v>
      </c>
      <c r="S17" s="25" t="s">
        <v>50</v>
      </c>
      <c r="T17" s="25">
        <v>11</v>
      </c>
      <c r="V17" s="25" t="s">
        <v>50</v>
      </c>
      <c r="X17" s="37" t="s">
        <v>51</v>
      </c>
      <c r="Y17" s="37" t="s">
        <v>51</v>
      </c>
    </row>
    <row r="18" spans="2:25" s="24" customFormat="1" hidden="1">
      <c r="B18" s="34">
        <v>9</v>
      </c>
      <c r="C18" s="35" t="s">
        <v>61</v>
      </c>
      <c r="E18" s="24">
        <v>104</v>
      </c>
      <c r="F18" s="25" t="s">
        <v>50</v>
      </c>
      <c r="G18" s="36" t="s">
        <v>46</v>
      </c>
      <c r="H18" s="36">
        <v>0</v>
      </c>
      <c r="I18" s="36" t="s">
        <v>46</v>
      </c>
      <c r="J18" s="25" t="s">
        <v>48</v>
      </c>
      <c r="K18" s="25" t="s">
        <v>55</v>
      </c>
      <c r="L18" s="25" t="s">
        <v>59</v>
      </c>
      <c r="M18" s="25" t="s">
        <v>47</v>
      </c>
      <c r="N18" s="25" t="s">
        <v>59</v>
      </c>
      <c r="O18" s="36" t="s">
        <v>46</v>
      </c>
      <c r="P18" s="36" t="s">
        <v>46</v>
      </c>
      <c r="Q18" s="25" t="s">
        <v>50</v>
      </c>
      <c r="R18" s="25" t="s">
        <v>49</v>
      </c>
      <c r="S18" s="25" t="s">
        <v>50</v>
      </c>
      <c r="T18" s="25">
        <v>11</v>
      </c>
      <c r="V18" s="25" t="s">
        <v>50</v>
      </c>
      <c r="X18" s="37" t="s">
        <v>51</v>
      </c>
      <c r="Y18" s="37" t="s">
        <v>51</v>
      </c>
    </row>
    <row r="19" spans="2:25" s="24" customFormat="1" hidden="1">
      <c r="E19" s="24">
        <v>105</v>
      </c>
      <c r="F19" s="25" t="s">
        <v>50</v>
      </c>
      <c r="G19" s="36" t="s">
        <v>46</v>
      </c>
      <c r="H19" s="36">
        <v>0</v>
      </c>
      <c r="I19" s="36" t="s">
        <v>46</v>
      </c>
      <c r="J19" s="25" t="s">
        <v>59</v>
      </c>
      <c r="K19" s="25" t="s">
        <v>55</v>
      </c>
      <c r="L19" s="25" t="s">
        <v>59</v>
      </c>
      <c r="M19" s="25" t="s">
        <v>47</v>
      </c>
      <c r="N19" s="25" t="s">
        <v>59</v>
      </c>
      <c r="O19" s="36" t="s">
        <v>46</v>
      </c>
      <c r="P19" s="36" t="s">
        <v>46</v>
      </c>
      <c r="Q19" s="25" t="s">
        <v>50</v>
      </c>
      <c r="R19" s="25" t="s">
        <v>49</v>
      </c>
      <c r="S19" s="25" t="s">
        <v>50</v>
      </c>
      <c r="T19" s="25">
        <v>11</v>
      </c>
      <c r="V19" s="25" t="s">
        <v>50</v>
      </c>
      <c r="X19" s="37" t="s">
        <v>51</v>
      </c>
      <c r="Y19" s="37" t="s">
        <v>51</v>
      </c>
    </row>
    <row r="20" spans="2:25" s="24" customFormat="1" hidden="1">
      <c r="E20" s="24">
        <v>106</v>
      </c>
      <c r="F20" s="25" t="s">
        <v>50</v>
      </c>
      <c r="G20" s="36" t="s">
        <v>46</v>
      </c>
      <c r="H20" s="36">
        <v>0</v>
      </c>
      <c r="I20" s="36" t="s">
        <v>46</v>
      </c>
      <c r="J20" s="25" t="s">
        <v>59</v>
      </c>
      <c r="K20" s="25" t="s">
        <v>55</v>
      </c>
      <c r="L20" s="25" t="s">
        <v>59</v>
      </c>
      <c r="M20" s="25" t="s">
        <v>47</v>
      </c>
      <c r="N20" s="25" t="s">
        <v>59</v>
      </c>
      <c r="O20" s="36" t="s">
        <v>46</v>
      </c>
      <c r="P20" s="36" t="s">
        <v>46</v>
      </c>
      <c r="Q20" s="25" t="s">
        <v>50</v>
      </c>
      <c r="R20" s="25" t="s">
        <v>49</v>
      </c>
      <c r="S20" s="25" t="s">
        <v>50</v>
      </c>
      <c r="T20" s="25">
        <v>11</v>
      </c>
      <c r="V20" s="25" t="s">
        <v>50</v>
      </c>
      <c r="X20" s="37" t="s">
        <v>51</v>
      </c>
      <c r="Y20" s="37" t="s">
        <v>51</v>
      </c>
    </row>
    <row r="21" spans="2:25" s="24" customFormat="1" hidden="1">
      <c r="E21" s="24">
        <v>107</v>
      </c>
      <c r="F21" s="25" t="s">
        <v>50</v>
      </c>
      <c r="G21" s="36" t="s">
        <v>46</v>
      </c>
      <c r="H21" s="36">
        <v>0</v>
      </c>
      <c r="I21" s="36" t="s">
        <v>46</v>
      </c>
      <c r="J21" s="25" t="s">
        <v>59</v>
      </c>
      <c r="K21" s="25" t="s">
        <v>55</v>
      </c>
      <c r="L21" s="25" t="s">
        <v>59</v>
      </c>
      <c r="M21" s="25" t="s">
        <v>47</v>
      </c>
      <c r="N21" s="25" t="s">
        <v>59</v>
      </c>
      <c r="O21" s="36" t="s">
        <v>46</v>
      </c>
      <c r="P21" s="36" t="s">
        <v>46</v>
      </c>
      <c r="Q21" s="25" t="s">
        <v>50</v>
      </c>
      <c r="R21" s="25" t="s">
        <v>49</v>
      </c>
      <c r="S21" s="25" t="s">
        <v>50</v>
      </c>
      <c r="T21" s="25">
        <v>11</v>
      </c>
      <c r="V21" s="25" t="s">
        <v>50</v>
      </c>
      <c r="X21" s="37" t="s">
        <v>51</v>
      </c>
      <c r="Y21" s="37" t="s">
        <v>51</v>
      </c>
    </row>
    <row r="22" spans="2:25" s="24" customFormat="1" hidden="1">
      <c r="E22" s="24">
        <v>208</v>
      </c>
      <c r="F22" s="25" t="s">
        <v>50</v>
      </c>
      <c r="G22" s="36" t="s">
        <v>46</v>
      </c>
      <c r="H22" s="36">
        <v>0</v>
      </c>
      <c r="I22" s="37" t="s">
        <v>62</v>
      </c>
      <c r="J22" s="25" t="s">
        <v>59</v>
      </c>
      <c r="K22" s="25" t="s">
        <v>55</v>
      </c>
      <c r="L22" s="25" t="s">
        <v>63</v>
      </c>
      <c r="M22" s="25" t="s">
        <v>64</v>
      </c>
      <c r="N22" s="25" t="s">
        <v>63</v>
      </c>
      <c r="O22" s="25">
        <v>21</v>
      </c>
      <c r="P22" s="25" t="s">
        <v>65</v>
      </c>
      <c r="Q22" s="25" t="s">
        <v>65</v>
      </c>
      <c r="R22" s="25" t="s">
        <v>49</v>
      </c>
      <c r="S22" s="25" t="s">
        <v>65</v>
      </c>
      <c r="T22" s="25">
        <v>21</v>
      </c>
      <c r="V22" s="25" t="s">
        <v>65</v>
      </c>
      <c r="X22" s="37" t="s">
        <v>51</v>
      </c>
      <c r="Y22" s="37" t="s">
        <v>51</v>
      </c>
    </row>
    <row r="23" spans="2:25" s="24" customFormat="1" hidden="1">
      <c r="E23" s="24">
        <v>209</v>
      </c>
      <c r="F23" s="25" t="s">
        <v>50</v>
      </c>
      <c r="G23" s="36" t="s">
        <v>46</v>
      </c>
      <c r="H23" s="36">
        <v>0</v>
      </c>
      <c r="I23" s="37" t="s">
        <v>62</v>
      </c>
      <c r="J23" s="25" t="s">
        <v>59</v>
      </c>
      <c r="K23" s="25" t="s">
        <v>55</v>
      </c>
      <c r="L23" s="25" t="s">
        <v>63</v>
      </c>
      <c r="M23" s="25" t="s">
        <v>64</v>
      </c>
      <c r="N23" s="25" t="s">
        <v>63</v>
      </c>
      <c r="O23" s="25">
        <v>21</v>
      </c>
      <c r="P23" s="25" t="s">
        <v>65</v>
      </c>
      <c r="Q23" s="25" t="s">
        <v>65</v>
      </c>
      <c r="R23" s="25" t="s">
        <v>49</v>
      </c>
      <c r="S23" s="25" t="s">
        <v>65</v>
      </c>
      <c r="T23" s="25">
        <v>21</v>
      </c>
      <c r="V23" s="25" t="s">
        <v>65</v>
      </c>
      <c r="X23" s="37" t="s">
        <v>51</v>
      </c>
      <c r="Y23" s="37" t="s">
        <v>51</v>
      </c>
    </row>
    <row r="24" spans="2:25" s="24" customFormat="1" hidden="1">
      <c r="E24" s="24">
        <v>210</v>
      </c>
      <c r="F24" s="25" t="s">
        <v>50</v>
      </c>
      <c r="G24" s="36" t="s">
        <v>46</v>
      </c>
      <c r="H24" s="36">
        <v>0</v>
      </c>
      <c r="I24" s="37" t="s">
        <v>62</v>
      </c>
      <c r="J24" s="25" t="s">
        <v>59</v>
      </c>
      <c r="K24" s="25" t="s">
        <v>55</v>
      </c>
      <c r="L24" s="25" t="s">
        <v>63</v>
      </c>
      <c r="M24" s="25" t="s">
        <v>64</v>
      </c>
      <c r="N24" s="25" t="s">
        <v>63</v>
      </c>
      <c r="O24" s="25">
        <v>21</v>
      </c>
      <c r="P24" s="25" t="s">
        <v>65</v>
      </c>
      <c r="Q24" s="25" t="s">
        <v>65</v>
      </c>
      <c r="R24" s="25" t="s">
        <v>49</v>
      </c>
      <c r="S24" s="25" t="s">
        <v>65</v>
      </c>
      <c r="T24" s="25">
        <v>21</v>
      </c>
      <c r="V24" s="25" t="s">
        <v>65</v>
      </c>
      <c r="X24" s="37" t="s">
        <v>51</v>
      </c>
      <c r="Y24" s="37" t="s">
        <v>51</v>
      </c>
    </row>
    <row r="25" spans="2:25" s="24" customFormat="1" hidden="1">
      <c r="E25" s="24">
        <v>211</v>
      </c>
      <c r="F25" s="25" t="s">
        <v>65</v>
      </c>
      <c r="G25" s="25" t="s">
        <v>66</v>
      </c>
      <c r="H25" s="25">
        <v>2</v>
      </c>
      <c r="I25" s="25" t="s">
        <v>65</v>
      </c>
      <c r="J25" s="25" t="s">
        <v>63</v>
      </c>
      <c r="K25" s="25" t="s">
        <v>55</v>
      </c>
      <c r="L25" s="25" t="s">
        <v>63</v>
      </c>
      <c r="M25" s="25" t="s">
        <v>64</v>
      </c>
      <c r="N25" s="25" t="s">
        <v>63</v>
      </c>
      <c r="O25" s="25">
        <v>21</v>
      </c>
      <c r="P25" s="25" t="s">
        <v>65</v>
      </c>
      <c r="Q25" s="25" t="s">
        <v>65</v>
      </c>
      <c r="R25" s="25" t="s">
        <v>49</v>
      </c>
      <c r="S25" s="25" t="s">
        <v>65</v>
      </c>
      <c r="T25" s="25">
        <v>21</v>
      </c>
      <c r="V25" s="25" t="s">
        <v>65</v>
      </c>
      <c r="X25" s="37" t="s">
        <v>51</v>
      </c>
      <c r="Y25" s="37" t="s">
        <v>51</v>
      </c>
    </row>
    <row r="26" spans="2:25" s="24" customFormat="1" hidden="1">
      <c r="E26" s="24">
        <v>212</v>
      </c>
      <c r="F26" s="25" t="s">
        <v>65</v>
      </c>
      <c r="G26" s="25" t="s">
        <v>66</v>
      </c>
      <c r="H26" s="25">
        <v>2</v>
      </c>
      <c r="I26" s="25" t="s">
        <v>65</v>
      </c>
      <c r="J26" s="25" t="s">
        <v>63</v>
      </c>
      <c r="K26" s="25" t="s">
        <v>55</v>
      </c>
      <c r="L26" s="25" t="s">
        <v>63</v>
      </c>
      <c r="M26" s="25" t="s">
        <v>64</v>
      </c>
      <c r="N26" s="25" t="s">
        <v>63</v>
      </c>
      <c r="O26" s="25">
        <v>21</v>
      </c>
      <c r="P26" s="25" t="s">
        <v>65</v>
      </c>
      <c r="Q26" s="25" t="s">
        <v>65</v>
      </c>
      <c r="R26" s="25" t="s">
        <v>49</v>
      </c>
      <c r="S26" s="25" t="s">
        <v>65</v>
      </c>
      <c r="T26" s="25">
        <v>21</v>
      </c>
      <c r="V26" s="25" t="s">
        <v>65</v>
      </c>
      <c r="X26" s="25" t="s">
        <v>65</v>
      </c>
      <c r="Y26" s="25" t="s">
        <v>67</v>
      </c>
    </row>
    <row r="27" spans="2:25" s="24" customFormat="1" hidden="1">
      <c r="E27" s="24">
        <v>201</v>
      </c>
      <c r="F27" s="25" t="s">
        <v>65</v>
      </c>
      <c r="G27" s="25" t="s">
        <v>66</v>
      </c>
      <c r="H27" s="25">
        <v>2</v>
      </c>
      <c r="I27" s="25" t="s">
        <v>65</v>
      </c>
      <c r="J27" s="25" t="s">
        <v>63</v>
      </c>
      <c r="K27" s="25" t="s">
        <v>55</v>
      </c>
      <c r="L27" s="25" t="s">
        <v>63</v>
      </c>
      <c r="M27" s="25" t="s">
        <v>64</v>
      </c>
      <c r="N27" s="25" t="s">
        <v>63</v>
      </c>
      <c r="O27" s="25">
        <v>21</v>
      </c>
      <c r="P27" s="25" t="s">
        <v>65</v>
      </c>
      <c r="Q27" s="25" t="s">
        <v>65</v>
      </c>
      <c r="R27" s="25" t="s">
        <v>49</v>
      </c>
      <c r="S27" s="25" t="s">
        <v>65</v>
      </c>
      <c r="T27" s="25">
        <v>21</v>
      </c>
      <c r="V27" s="25" t="s">
        <v>65</v>
      </c>
      <c r="X27" s="25" t="s">
        <v>65</v>
      </c>
      <c r="Y27" s="25" t="s">
        <v>67</v>
      </c>
    </row>
    <row r="28" spans="2:25" s="24" customFormat="1" hidden="1">
      <c r="E28" s="24">
        <v>202</v>
      </c>
      <c r="F28" s="25" t="s">
        <v>65</v>
      </c>
      <c r="G28" s="25" t="s">
        <v>66</v>
      </c>
      <c r="H28" s="25">
        <v>2</v>
      </c>
      <c r="I28" s="25" t="s">
        <v>65</v>
      </c>
      <c r="J28" s="25" t="s">
        <v>63</v>
      </c>
      <c r="K28" s="25" t="s">
        <v>55</v>
      </c>
      <c r="L28" s="25" t="s">
        <v>68</v>
      </c>
      <c r="M28" s="25" t="s">
        <v>64</v>
      </c>
      <c r="N28" s="25" t="s">
        <v>68</v>
      </c>
      <c r="O28" s="25">
        <v>21</v>
      </c>
      <c r="P28" s="25" t="s">
        <v>65</v>
      </c>
      <c r="Q28" s="25" t="s">
        <v>65</v>
      </c>
      <c r="R28" s="25" t="s">
        <v>49</v>
      </c>
      <c r="S28" s="25" t="s">
        <v>65</v>
      </c>
      <c r="T28" s="25">
        <v>21</v>
      </c>
      <c r="V28" s="25" t="s">
        <v>65</v>
      </c>
      <c r="X28" s="25" t="s">
        <v>65</v>
      </c>
      <c r="Y28" s="25" t="s">
        <v>67</v>
      </c>
    </row>
    <row r="29" spans="2:25" s="24" customFormat="1" hidden="1">
      <c r="E29" s="24">
        <v>203</v>
      </c>
      <c r="F29" s="25" t="s">
        <v>65</v>
      </c>
      <c r="G29" s="25" t="s">
        <v>66</v>
      </c>
      <c r="H29" s="25">
        <v>2</v>
      </c>
      <c r="I29" s="25" t="s">
        <v>65</v>
      </c>
      <c r="J29" s="25" t="s">
        <v>63</v>
      </c>
      <c r="K29" s="25" t="s">
        <v>55</v>
      </c>
      <c r="L29" s="25" t="s">
        <v>68</v>
      </c>
      <c r="M29" s="25" t="s">
        <v>64</v>
      </c>
      <c r="N29" s="25" t="s">
        <v>68</v>
      </c>
      <c r="O29" s="25">
        <v>21</v>
      </c>
      <c r="P29" s="25" t="s">
        <v>65</v>
      </c>
      <c r="Q29" s="25" t="s">
        <v>65</v>
      </c>
      <c r="R29" s="25" t="s">
        <v>49</v>
      </c>
      <c r="S29" s="25" t="s">
        <v>65</v>
      </c>
      <c r="T29" s="25">
        <v>21</v>
      </c>
      <c r="V29" s="25" t="s">
        <v>65</v>
      </c>
      <c r="X29" s="25" t="s">
        <v>65</v>
      </c>
      <c r="Y29" s="25" t="s">
        <v>67</v>
      </c>
    </row>
    <row r="30" spans="2:25" s="24" customFormat="1" hidden="1">
      <c r="E30" s="24">
        <v>204</v>
      </c>
      <c r="F30" s="25" t="s">
        <v>65</v>
      </c>
      <c r="G30" s="25" t="s">
        <v>66</v>
      </c>
      <c r="H30" s="25">
        <v>2</v>
      </c>
      <c r="I30" s="25" t="s">
        <v>65</v>
      </c>
      <c r="J30" s="25" t="s">
        <v>63</v>
      </c>
      <c r="K30" s="25" t="s">
        <v>55</v>
      </c>
      <c r="L30" s="25" t="s">
        <v>68</v>
      </c>
      <c r="M30" s="25" t="s">
        <v>64</v>
      </c>
      <c r="N30" s="25" t="s">
        <v>68</v>
      </c>
      <c r="O30" s="25">
        <v>21</v>
      </c>
      <c r="P30" s="25" t="s">
        <v>65</v>
      </c>
      <c r="Q30" s="25" t="s">
        <v>65</v>
      </c>
      <c r="R30" s="25" t="s">
        <v>49</v>
      </c>
      <c r="S30" s="25" t="s">
        <v>65</v>
      </c>
      <c r="T30" s="25">
        <v>21</v>
      </c>
      <c r="V30" s="25" t="s">
        <v>65</v>
      </c>
      <c r="X30" s="25" t="s">
        <v>65</v>
      </c>
      <c r="Y30" s="25" t="s">
        <v>67</v>
      </c>
    </row>
    <row r="31" spans="2:25" s="24" customFormat="1" hidden="1">
      <c r="E31" s="24">
        <v>205</v>
      </c>
      <c r="F31" s="25" t="s">
        <v>65</v>
      </c>
      <c r="G31" s="25" t="s">
        <v>66</v>
      </c>
      <c r="H31" s="25">
        <v>2</v>
      </c>
      <c r="I31" s="25" t="s">
        <v>65</v>
      </c>
      <c r="J31" s="25" t="s">
        <v>68</v>
      </c>
      <c r="K31" s="25" t="s">
        <v>55</v>
      </c>
      <c r="L31" s="25" t="s">
        <v>68</v>
      </c>
      <c r="M31" s="25" t="s">
        <v>64</v>
      </c>
      <c r="N31" s="25" t="s">
        <v>68</v>
      </c>
      <c r="O31" s="25">
        <v>21</v>
      </c>
      <c r="P31" s="25" t="s">
        <v>65</v>
      </c>
      <c r="Q31" s="25" t="s">
        <v>65</v>
      </c>
      <c r="R31" s="25" t="s">
        <v>49</v>
      </c>
      <c r="S31" s="25" t="s">
        <v>65</v>
      </c>
      <c r="T31" s="25">
        <v>21</v>
      </c>
      <c r="V31" s="25" t="s">
        <v>65</v>
      </c>
      <c r="X31" s="25" t="s">
        <v>65</v>
      </c>
      <c r="Y31" s="25" t="s">
        <v>67</v>
      </c>
    </row>
    <row r="32" spans="2:25" s="24" customFormat="1" hidden="1">
      <c r="E32" s="24">
        <v>206</v>
      </c>
      <c r="F32" s="25" t="s">
        <v>65</v>
      </c>
      <c r="G32" s="25" t="s">
        <v>66</v>
      </c>
      <c r="H32" s="25">
        <v>2</v>
      </c>
      <c r="I32" s="25" t="s">
        <v>65</v>
      </c>
      <c r="J32" s="25" t="s">
        <v>68</v>
      </c>
      <c r="K32" s="25" t="s">
        <v>55</v>
      </c>
      <c r="L32" s="25" t="s">
        <v>68</v>
      </c>
      <c r="M32" s="25" t="s">
        <v>64</v>
      </c>
      <c r="N32" s="25" t="s">
        <v>68</v>
      </c>
      <c r="O32" s="25">
        <v>21</v>
      </c>
      <c r="P32" s="25" t="s">
        <v>65</v>
      </c>
      <c r="Q32" s="25" t="s">
        <v>65</v>
      </c>
      <c r="R32" s="25" t="s">
        <v>49</v>
      </c>
      <c r="S32" s="25" t="s">
        <v>65</v>
      </c>
      <c r="T32" s="25">
        <v>21</v>
      </c>
      <c r="V32" s="25" t="s">
        <v>65</v>
      </c>
      <c r="X32" s="25" t="s">
        <v>65</v>
      </c>
      <c r="Y32" s="25" t="s">
        <v>67</v>
      </c>
    </row>
    <row r="33" spans="5:25" s="24" customFormat="1" hidden="1">
      <c r="E33" s="24">
        <v>207</v>
      </c>
      <c r="F33" s="25" t="s">
        <v>65</v>
      </c>
      <c r="G33" s="25" t="s">
        <v>66</v>
      </c>
      <c r="H33" s="25">
        <v>2</v>
      </c>
      <c r="I33" s="25" t="s">
        <v>65</v>
      </c>
      <c r="J33" s="25" t="s">
        <v>68</v>
      </c>
      <c r="K33" s="25" t="s">
        <v>55</v>
      </c>
      <c r="L33" s="25" t="s">
        <v>68</v>
      </c>
      <c r="M33" s="25" t="s">
        <v>64</v>
      </c>
      <c r="N33" s="25" t="s">
        <v>68</v>
      </c>
      <c r="O33" s="25">
        <v>21</v>
      </c>
      <c r="P33" s="25" t="s">
        <v>65</v>
      </c>
      <c r="Q33" s="25" t="s">
        <v>65</v>
      </c>
      <c r="R33" s="25" t="s">
        <v>49</v>
      </c>
      <c r="S33" s="25" t="s">
        <v>65</v>
      </c>
      <c r="T33" s="25">
        <v>21</v>
      </c>
      <c r="V33" s="25" t="s">
        <v>65</v>
      </c>
      <c r="X33" s="25" t="s">
        <v>65</v>
      </c>
      <c r="Y33" s="25" t="s">
        <v>67</v>
      </c>
    </row>
    <row r="34" spans="5:25" s="24" customFormat="1" hidden="1">
      <c r="E34" s="24">
        <v>308</v>
      </c>
      <c r="F34" s="25" t="s">
        <v>65</v>
      </c>
      <c r="G34" s="25" t="s">
        <v>66</v>
      </c>
      <c r="H34" s="25">
        <v>2</v>
      </c>
      <c r="I34" s="25" t="s">
        <v>65</v>
      </c>
      <c r="J34" s="25" t="s">
        <v>68</v>
      </c>
      <c r="K34" s="25" t="s">
        <v>69</v>
      </c>
      <c r="L34" s="25" t="s">
        <v>70</v>
      </c>
      <c r="M34" s="25" t="s">
        <v>71</v>
      </c>
      <c r="N34" s="25" t="s">
        <v>70</v>
      </c>
      <c r="O34" s="25">
        <v>31</v>
      </c>
      <c r="P34" s="25" t="s">
        <v>70</v>
      </c>
      <c r="Q34" s="25" t="s">
        <v>70</v>
      </c>
      <c r="R34" s="25" t="s">
        <v>72</v>
      </c>
      <c r="S34" s="25" t="s">
        <v>70</v>
      </c>
      <c r="T34" s="25">
        <v>31</v>
      </c>
      <c r="V34" s="25" t="s">
        <v>70</v>
      </c>
      <c r="X34" s="25" t="s">
        <v>70</v>
      </c>
      <c r="Y34" s="25" t="s">
        <v>73</v>
      </c>
    </row>
    <row r="35" spans="5:25" s="24" customFormat="1" hidden="1">
      <c r="E35" s="24">
        <v>309</v>
      </c>
      <c r="F35" s="25" t="s">
        <v>65</v>
      </c>
      <c r="G35" s="25" t="s">
        <v>66</v>
      </c>
      <c r="H35" s="25">
        <v>2</v>
      </c>
      <c r="I35" s="25" t="s">
        <v>65</v>
      </c>
      <c r="J35" s="25" t="s">
        <v>68</v>
      </c>
      <c r="K35" s="25" t="s">
        <v>69</v>
      </c>
      <c r="L35" s="25" t="s">
        <v>70</v>
      </c>
      <c r="M35" s="25" t="s">
        <v>71</v>
      </c>
      <c r="N35" s="25" t="s">
        <v>70</v>
      </c>
      <c r="O35" s="25">
        <v>31</v>
      </c>
      <c r="P35" s="25" t="s">
        <v>70</v>
      </c>
      <c r="Q35" s="25" t="s">
        <v>70</v>
      </c>
      <c r="R35" s="25" t="s">
        <v>72</v>
      </c>
      <c r="S35" s="25" t="s">
        <v>70</v>
      </c>
      <c r="T35" s="25">
        <v>31</v>
      </c>
      <c r="V35" s="25" t="s">
        <v>70</v>
      </c>
      <c r="X35" s="25" t="s">
        <v>70</v>
      </c>
      <c r="Y35" s="25" t="s">
        <v>73</v>
      </c>
    </row>
    <row r="36" spans="5:25" s="24" customFormat="1" hidden="1">
      <c r="E36" s="24">
        <v>310</v>
      </c>
      <c r="F36" s="25" t="s">
        <v>65</v>
      </c>
      <c r="G36" s="25" t="s">
        <v>66</v>
      </c>
      <c r="H36" s="25">
        <v>2</v>
      </c>
      <c r="I36" s="25" t="s">
        <v>65</v>
      </c>
      <c r="J36" s="25" t="s">
        <v>68</v>
      </c>
      <c r="K36" s="25" t="s">
        <v>69</v>
      </c>
      <c r="L36" s="25" t="s">
        <v>70</v>
      </c>
      <c r="M36" s="25" t="s">
        <v>71</v>
      </c>
      <c r="N36" s="25" t="s">
        <v>70</v>
      </c>
      <c r="O36" s="25">
        <v>31</v>
      </c>
      <c r="P36" s="25" t="s">
        <v>70</v>
      </c>
      <c r="Q36" s="25" t="s">
        <v>70</v>
      </c>
      <c r="R36" s="25" t="s">
        <v>72</v>
      </c>
      <c r="S36" s="25" t="s">
        <v>70</v>
      </c>
      <c r="T36" s="25">
        <v>31</v>
      </c>
      <c r="V36" s="25" t="s">
        <v>70</v>
      </c>
      <c r="X36" s="25" t="s">
        <v>70</v>
      </c>
      <c r="Y36" s="25" t="s">
        <v>73</v>
      </c>
    </row>
    <row r="37" spans="5:25" s="24" customFormat="1" hidden="1">
      <c r="E37" s="24">
        <v>311</v>
      </c>
      <c r="F37" s="25" t="s">
        <v>70</v>
      </c>
      <c r="G37" s="25" t="s">
        <v>66</v>
      </c>
      <c r="H37" s="25">
        <v>3</v>
      </c>
      <c r="I37" s="25" t="s">
        <v>70</v>
      </c>
      <c r="J37" s="25" t="s">
        <v>74</v>
      </c>
      <c r="K37" s="25" t="s">
        <v>69</v>
      </c>
      <c r="L37" s="25" t="s">
        <v>70</v>
      </c>
      <c r="M37" s="25" t="s">
        <v>71</v>
      </c>
      <c r="N37" s="25" t="s">
        <v>70</v>
      </c>
      <c r="O37" s="25">
        <v>31</v>
      </c>
      <c r="P37" s="25" t="s">
        <v>70</v>
      </c>
      <c r="Q37" s="25" t="s">
        <v>70</v>
      </c>
      <c r="R37" s="25" t="s">
        <v>72</v>
      </c>
      <c r="S37" s="25" t="s">
        <v>70</v>
      </c>
      <c r="T37" s="25">
        <v>31</v>
      </c>
      <c r="V37" s="25" t="s">
        <v>70</v>
      </c>
      <c r="X37" s="25" t="s">
        <v>70</v>
      </c>
      <c r="Y37" s="25" t="s">
        <v>73</v>
      </c>
    </row>
    <row r="38" spans="5:25" s="24" customFormat="1" hidden="1">
      <c r="E38" s="24">
        <v>312</v>
      </c>
      <c r="F38" s="25" t="s">
        <v>70</v>
      </c>
      <c r="G38" s="25" t="s">
        <v>66</v>
      </c>
      <c r="H38" s="25">
        <v>3</v>
      </c>
      <c r="I38" s="25" t="s">
        <v>70</v>
      </c>
      <c r="J38" s="25" t="s">
        <v>74</v>
      </c>
      <c r="K38" s="25" t="s">
        <v>69</v>
      </c>
      <c r="L38" s="25" t="s">
        <v>70</v>
      </c>
      <c r="M38" s="25" t="s">
        <v>71</v>
      </c>
      <c r="N38" s="25" t="s">
        <v>70</v>
      </c>
      <c r="O38" s="25">
        <v>31</v>
      </c>
      <c r="P38" s="25" t="s">
        <v>70</v>
      </c>
      <c r="Q38" s="25" t="s">
        <v>70</v>
      </c>
      <c r="R38" s="25" t="s">
        <v>72</v>
      </c>
      <c r="S38" s="25" t="s">
        <v>70</v>
      </c>
      <c r="T38" s="25">
        <v>31</v>
      </c>
      <c r="V38" s="25" t="s">
        <v>70</v>
      </c>
      <c r="X38" s="25" t="s">
        <v>70</v>
      </c>
      <c r="Y38" s="25" t="s">
        <v>73</v>
      </c>
    </row>
    <row r="39" spans="5:25" s="24" customFormat="1" hidden="1">
      <c r="E39" s="24">
        <v>301</v>
      </c>
      <c r="F39" s="25" t="s">
        <v>70</v>
      </c>
      <c r="G39" s="25" t="s">
        <v>66</v>
      </c>
      <c r="H39" s="25">
        <v>3</v>
      </c>
      <c r="I39" s="25" t="s">
        <v>70</v>
      </c>
      <c r="J39" s="25" t="s">
        <v>74</v>
      </c>
      <c r="K39" s="25" t="s">
        <v>69</v>
      </c>
      <c r="L39" s="25" t="s">
        <v>70</v>
      </c>
      <c r="M39" s="25" t="s">
        <v>71</v>
      </c>
      <c r="N39" s="25" t="s">
        <v>70</v>
      </c>
      <c r="O39" s="25">
        <v>31</v>
      </c>
      <c r="P39" s="25" t="s">
        <v>70</v>
      </c>
      <c r="Q39" s="25" t="s">
        <v>70</v>
      </c>
      <c r="R39" s="25" t="s">
        <v>72</v>
      </c>
      <c r="S39" s="25" t="s">
        <v>70</v>
      </c>
      <c r="T39" s="25">
        <v>31</v>
      </c>
      <c r="V39" s="25" t="s">
        <v>70</v>
      </c>
      <c r="X39" s="25" t="s">
        <v>70</v>
      </c>
      <c r="Y39" s="25" t="s">
        <v>73</v>
      </c>
    </row>
    <row r="40" spans="5:25" s="24" customFormat="1" hidden="1">
      <c r="E40" s="24">
        <v>302</v>
      </c>
      <c r="F40" s="25" t="s">
        <v>70</v>
      </c>
      <c r="G40" s="25" t="s">
        <v>66</v>
      </c>
      <c r="H40" s="25">
        <v>3</v>
      </c>
      <c r="I40" s="25" t="s">
        <v>70</v>
      </c>
      <c r="J40" s="25" t="s">
        <v>74</v>
      </c>
      <c r="K40" s="25" t="s">
        <v>69</v>
      </c>
      <c r="L40" s="25" t="s">
        <v>70</v>
      </c>
      <c r="M40" s="25" t="s">
        <v>71</v>
      </c>
      <c r="N40" s="25" t="s">
        <v>70</v>
      </c>
      <c r="O40" s="25">
        <v>31</v>
      </c>
      <c r="P40" s="25" t="s">
        <v>70</v>
      </c>
      <c r="Q40" s="25" t="s">
        <v>70</v>
      </c>
      <c r="R40" s="25" t="s">
        <v>72</v>
      </c>
      <c r="S40" s="25" t="s">
        <v>70</v>
      </c>
      <c r="T40" s="25">
        <v>31</v>
      </c>
      <c r="V40" s="25" t="s">
        <v>70</v>
      </c>
      <c r="X40" s="25" t="s">
        <v>70</v>
      </c>
      <c r="Y40" s="25" t="s">
        <v>73</v>
      </c>
    </row>
    <row r="41" spans="5:25" s="24" customFormat="1" hidden="1">
      <c r="E41" s="24">
        <v>303</v>
      </c>
      <c r="F41" s="25" t="s">
        <v>70</v>
      </c>
      <c r="G41" s="25" t="s">
        <v>66</v>
      </c>
      <c r="H41" s="25">
        <v>3</v>
      </c>
      <c r="I41" s="25" t="s">
        <v>70</v>
      </c>
      <c r="J41" s="25" t="s">
        <v>74</v>
      </c>
      <c r="K41" s="25" t="s">
        <v>69</v>
      </c>
      <c r="L41" s="25" t="s">
        <v>70</v>
      </c>
      <c r="M41" s="25" t="s">
        <v>71</v>
      </c>
      <c r="N41" s="25" t="s">
        <v>70</v>
      </c>
      <c r="O41" s="25">
        <v>31</v>
      </c>
      <c r="P41" s="25" t="s">
        <v>70</v>
      </c>
      <c r="Q41" s="25" t="s">
        <v>70</v>
      </c>
      <c r="R41" s="25" t="s">
        <v>72</v>
      </c>
      <c r="S41" s="25" t="s">
        <v>70</v>
      </c>
      <c r="T41" s="25">
        <v>31</v>
      </c>
      <c r="V41" s="25" t="s">
        <v>70</v>
      </c>
      <c r="X41" s="25" t="s">
        <v>70</v>
      </c>
      <c r="Y41" s="25" t="s">
        <v>73</v>
      </c>
    </row>
    <row r="42" spans="5:25" s="24" customFormat="1" hidden="1">
      <c r="E42" s="24">
        <v>304</v>
      </c>
      <c r="F42" s="25" t="s">
        <v>70</v>
      </c>
      <c r="G42" s="25" t="s">
        <v>66</v>
      </c>
      <c r="H42" s="25">
        <v>3</v>
      </c>
      <c r="I42" s="25" t="s">
        <v>70</v>
      </c>
      <c r="J42" s="25" t="s">
        <v>74</v>
      </c>
      <c r="K42" s="25" t="s">
        <v>69</v>
      </c>
      <c r="L42" s="25" t="s">
        <v>70</v>
      </c>
      <c r="M42" s="25" t="s">
        <v>71</v>
      </c>
      <c r="N42" s="25" t="s">
        <v>70</v>
      </c>
      <c r="O42" s="25">
        <v>31</v>
      </c>
      <c r="P42" s="25" t="s">
        <v>70</v>
      </c>
      <c r="Q42" s="25" t="s">
        <v>70</v>
      </c>
      <c r="R42" s="25" t="s">
        <v>72</v>
      </c>
      <c r="S42" s="25" t="s">
        <v>70</v>
      </c>
      <c r="T42" s="25">
        <v>31</v>
      </c>
      <c r="V42" s="25" t="s">
        <v>70</v>
      </c>
      <c r="X42" s="25" t="s">
        <v>70</v>
      </c>
      <c r="Y42" s="25" t="s">
        <v>73</v>
      </c>
    </row>
    <row r="43" spans="5:25" s="24" customFormat="1" hidden="1">
      <c r="E43" s="24">
        <v>305</v>
      </c>
      <c r="F43" s="25" t="s">
        <v>70</v>
      </c>
      <c r="G43" s="25" t="s">
        <v>66</v>
      </c>
      <c r="H43" s="25">
        <v>3</v>
      </c>
      <c r="I43" s="25" t="s">
        <v>70</v>
      </c>
      <c r="J43" s="25" t="s">
        <v>74</v>
      </c>
      <c r="K43" s="25" t="s">
        <v>69</v>
      </c>
      <c r="L43" s="25" t="s">
        <v>70</v>
      </c>
      <c r="M43" s="25" t="s">
        <v>71</v>
      </c>
      <c r="N43" s="25" t="s">
        <v>70</v>
      </c>
      <c r="O43" s="25">
        <v>31</v>
      </c>
      <c r="P43" s="25" t="s">
        <v>70</v>
      </c>
      <c r="Q43" s="25" t="s">
        <v>70</v>
      </c>
      <c r="R43" s="25" t="s">
        <v>72</v>
      </c>
      <c r="S43" s="25" t="s">
        <v>70</v>
      </c>
      <c r="T43" s="25">
        <v>31</v>
      </c>
      <c r="V43" s="25" t="s">
        <v>70</v>
      </c>
      <c r="X43" s="25" t="s">
        <v>70</v>
      </c>
      <c r="Y43" s="25" t="s">
        <v>73</v>
      </c>
    </row>
    <row r="44" spans="5:25" s="24" customFormat="1" hidden="1">
      <c r="E44" s="24">
        <v>306</v>
      </c>
      <c r="F44" s="25" t="s">
        <v>70</v>
      </c>
      <c r="G44" s="25" t="s">
        <v>66</v>
      </c>
      <c r="H44" s="25">
        <v>3</v>
      </c>
      <c r="I44" s="25" t="s">
        <v>70</v>
      </c>
      <c r="J44" s="25" t="s">
        <v>74</v>
      </c>
      <c r="K44" s="25" t="s">
        <v>69</v>
      </c>
      <c r="L44" s="25" t="s">
        <v>70</v>
      </c>
      <c r="M44" s="25" t="s">
        <v>71</v>
      </c>
      <c r="N44" s="25" t="s">
        <v>70</v>
      </c>
      <c r="O44" s="25">
        <v>31</v>
      </c>
      <c r="P44" s="25" t="s">
        <v>70</v>
      </c>
      <c r="Q44" s="25" t="s">
        <v>70</v>
      </c>
      <c r="R44" s="25" t="s">
        <v>72</v>
      </c>
      <c r="S44" s="25" t="s">
        <v>70</v>
      </c>
      <c r="T44" s="25">
        <v>31</v>
      </c>
      <c r="V44" s="25" t="s">
        <v>70</v>
      </c>
      <c r="X44" s="25" t="s">
        <v>70</v>
      </c>
      <c r="Y44" s="25" t="s">
        <v>73</v>
      </c>
    </row>
    <row r="45" spans="5:25" s="24" customFormat="1" hidden="1">
      <c r="E45" s="24">
        <v>307</v>
      </c>
      <c r="F45" s="25" t="s">
        <v>70</v>
      </c>
      <c r="G45" s="25" t="s">
        <v>66</v>
      </c>
      <c r="H45" s="25">
        <v>3</v>
      </c>
      <c r="I45" s="25" t="s">
        <v>70</v>
      </c>
      <c r="J45" s="25" t="s">
        <v>74</v>
      </c>
      <c r="K45" s="25" t="s">
        <v>69</v>
      </c>
      <c r="L45" s="25" t="s">
        <v>70</v>
      </c>
      <c r="M45" s="25" t="s">
        <v>71</v>
      </c>
      <c r="N45" s="25" t="s">
        <v>70</v>
      </c>
      <c r="O45" s="25">
        <v>31</v>
      </c>
      <c r="P45" s="25" t="s">
        <v>70</v>
      </c>
      <c r="Q45" s="25" t="s">
        <v>70</v>
      </c>
      <c r="R45" s="25" t="s">
        <v>72</v>
      </c>
      <c r="S45" s="25" t="s">
        <v>70</v>
      </c>
      <c r="T45" s="25">
        <v>31</v>
      </c>
      <c r="V45" s="25" t="s">
        <v>70</v>
      </c>
      <c r="X45" s="25" t="s">
        <v>70</v>
      </c>
      <c r="Y45" s="25" t="s">
        <v>73</v>
      </c>
    </row>
    <row r="46" spans="5:25" s="24" customFormat="1" hidden="1">
      <c r="E46" s="24">
        <v>408</v>
      </c>
      <c r="F46" s="25" t="s">
        <v>70</v>
      </c>
      <c r="G46" s="25" t="s">
        <v>66</v>
      </c>
      <c r="H46" s="25">
        <v>3</v>
      </c>
      <c r="I46" s="25" t="s">
        <v>70</v>
      </c>
      <c r="J46" s="25" t="s">
        <v>74</v>
      </c>
      <c r="K46" s="25" t="s">
        <v>69</v>
      </c>
      <c r="L46" s="25" t="s">
        <v>75</v>
      </c>
      <c r="M46" s="25" t="s">
        <v>71</v>
      </c>
      <c r="N46" s="25" t="s">
        <v>75</v>
      </c>
      <c r="O46" s="25">
        <v>41</v>
      </c>
      <c r="P46" s="25" t="s">
        <v>75</v>
      </c>
      <c r="Q46" s="25" t="s">
        <v>75</v>
      </c>
      <c r="R46" s="25" t="s">
        <v>72</v>
      </c>
      <c r="S46" s="25" t="s">
        <v>75</v>
      </c>
      <c r="T46" s="25">
        <v>41</v>
      </c>
      <c r="V46" s="25" t="s">
        <v>70</v>
      </c>
      <c r="X46" s="25" t="s">
        <v>75</v>
      </c>
      <c r="Y46" s="25" t="s">
        <v>73</v>
      </c>
    </row>
    <row r="47" spans="5:25" s="24" customFormat="1" hidden="1">
      <c r="E47" s="24">
        <v>409</v>
      </c>
      <c r="F47" s="25" t="s">
        <v>70</v>
      </c>
      <c r="G47" s="25" t="s">
        <v>66</v>
      </c>
      <c r="H47" s="25">
        <v>3</v>
      </c>
      <c r="I47" s="25" t="s">
        <v>70</v>
      </c>
      <c r="J47" s="25" t="s">
        <v>74</v>
      </c>
      <c r="K47" s="25" t="s">
        <v>69</v>
      </c>
      <c r="L47" s="25" t="s">
        <v>75</v>
      </c>
      <c r="M47" s="25" t="s">
        <v>71</v>
      </c>
      <c r="N47" s="25" t="s">
        <v>75</v>
      </c>
      <c r="O47" s="25">
        <v>41</v>
      </c>
      <c r="P47" s="25" t="s">
        <v>75</v>
      </c>
      <c r="Q47" s="25" t="s">
        <v>75</v>
      </c>
      <c r="R47" s="25" t="s">
        <v>72</v>
      </c>
      <c r="S47" s="25" t="s">
        <v>75</v>
      </c>
      <c r="T47" s="25">
        <v>41</v>
      </c>
      <c r="V47" s="25" t="s">
        <v>70</v>
      </c>
      <c r="X47" s="25" t="s">
        <v>75</v>
      </c>
      <c r="Y47" s="25" t="s">
        <v>73</v>
      </c>
    </row>
    <row r="48" spans="5:25" s="24" customFormat="1" hidden="1">
      <c r="E48" s="24">
        <v>410</v>
      </c>
      <c r="F48" s="25" t="s">
        <v>70</v>
      </c>
      <c r="G48" s="25" t="s">
        <v>66</v>
      </c>
      <c r="H48" s="25">
        <v>3</v>
      </c>
      <c r="I48" s="25" t="s">
        <v>70</v>
      </c>
      <c r="J48" s="25" t="s">
        <v>74</v>
      </c>
      <c r="K48" s="25" t="s">
        <v>69</v>
      </c>
      <c r="L48" s="25" t="s">
        <v>75</v>
      </c>
      <c r="M48" s="25" t="s">
        <v>71</v>
      </c>
      <c r="N48" s="25" t="s">
        <v>75</v>
      </c>
      <c r="O48" s="25">
        <v>41</v>
      </c>
      <c r="P48" s="25" t="s">
        <v>75</v>
      </c>
      <c r="Q48" s="25" t="s">
        <v>75</v>
      </c>
      <c r="R48" s="25" t="s">
        <v>72</v>
      </c>
      <c r="S48" s="25" t="s">
        <v>75</v>
      </c>
      <c r="T48" s="25">
        <v>41</v>
      </c>
      <c r="V48" s="25" t="s">
        <v>70</v>
      </c>
      <c r="X48" s="25" t="s">
        <v>75</v>
      </c>
      <c r="Y48" s="25" t="s">
        <v>73</v>
      </c>
    </row>
    <row r="49" spans="5:25" s="24" customFormat="1" hidden="1">
      <c r="E49" s="24">
        <v>411</v>
      </c>
      <c r="F49" s="25" t="s">
        <v>75</v>
      </c>
      <c r="G49" s="25" t="s">
        <v>76</v>
      </c>
      <c r="H49" s="25">
        <v>4</v>
      </c>
      <c r="I49" s="25" t="s">
        <v>75</v>
      </c>
      <c r="J49" s="25" t="s">
        <v>74</v>
      </c>
      <c r="K49" s="25" t="s">
        <v>69</v>
      </c>
      <c r="L49" s="25" t="s">
        <v>75</v>
      </c>
      <c r="M49" s="25" t="s">
        <v>71</v>
      </c>
      <c r="N49" s="25" t="s">
        <v>75</v>
      </c>
      <c r="O49" s="25">
        <v>41</v>
      </c>
      <c r="P49" s="25" t="s">
        <v>75</v>
      </c>
      <c r="Q49" s="25" t="s">
        <v>75</v>
      </c>
      <c r="R49" s="25" t="s">
        <v>72</v>
      </c>
      <c r="S49" s="25" t="s">
        <v>75</v>
      </c>
      <c r="T49" s="25">
        <v>41</v>
      </c>
      <c r="V49" s="25" t="s">
        <v>70</v>
      </c>
      <c r="X49" s="25" t="s">
        <v>75</v>
      </c>
      <c r="Y49" s="25" t="s">
        <v>73</v>
      </c>
    </row>
    <row r="50" spans="5:25" s="24" customFormat="1" hidden="1">
      <c r="E50" s="24">
        <v>412</v>
      </c>
      <c r="F50" s="25" t="s">
        <v>75</v>
      </c>
      <c r="G50" s="25" t="s">
        <v>76</v>
      </c>
      <c r="H50" s="25">
        <v>4</v>
      </c>
      <c r="I50" s="25" t="s">
        <v>75</v>
      </c>
      <c r="J50" s="25" t="s">
        <v>74</v>
      </c>
      <c r="K50" s="25" t="s">
        <v>69</v>
      </c>
      <c r="L50" s="25" t="s">
        <v>75</v>
      </c>
      <c r="M50" s="25" t="s">
        <v>71</v>
      </c>
      <c r="N50" s="25" t="s">
        <v>75</v>
      </c>
      <c r="O50" s="25">
        <v>41</v>
      </c>
      <c r="P50" s="25" t="s">
        <v>75</v>
      </c>
      <c r="Q50" s="25" t="s">
        <v>75</v>
      </c>
      <c r="R50" s="25" t="s">
        <v>72</v>
      </c>
      <c r="S50" s="25" t="s">
        <v>75</v>
      </c>
      <c r="T50" s="25">
        <v>41</v>
      </c>
      <c r="V50" s="25" t="s">
        <v>70</v>
      </c>
      <c r="X50" s="25" t="s">
        <v>75</v>
      </c>
      <c r="Y50" s="25" t="s">
        <v>73</v>
      </c>
    </row>
    <row r="51" spans="5:25" s="24" customFormat="1" hidden="1">
      <c r="E51" s="24">
        <v>401</v>
      </c>
      <c r="F51" s="25" t="s">
        <v>75</v>
      </c>
      <c r="G51" s="25" t="s">
        <v>76</v>
      </c>
      <c r="H51" s="25">
        <v>4</v>
      </c>
      <c r="I51" s="25" t="s">
        <v>75</v>
      </c>
      <c r="J51" s="25" t="s">
        <v>74</v>
      </c>
      <c r="K51" s="25" t="s">
        <v>69</v>
      </c>
      <c r="L51" s="25" t="s">
        <v>75</v>
      </c>
      <c r="M51" s="25" t="s">
        <v>71</v>
      </c>
      <c r="N51" s="25" t="s">
        <v>75</v>
      </c>
      <c r="O51" s="25">
        <v>41</v>
      </c>
      <c r="P51" s="25" t="s">
        <v>75</v>
      </c>
      <c r="Q51" s="25" t="s">
        <v>75</v>
      </c>
      <c r="R51" s="25" t="s">
        <v>72</v>
      </c>
      <c r="S51" s="25" t="s">
        <v>75</v>
      </c>
      <c r="T51" s="25">
        <v>41</v>
      </c>
      <c r="V51" s="25" t="s">
        <v>70</v>
      </c>
      <c r="X51" s="25" t="s">
        <v>75</v>
      </c>
      <c r="Y51" s="25" t="s">
        <v>73</v>
      </c>
    </row>
    <row r="52" spans="5:25" s="24" customFormat="1" hidden="1">
      <c r="E52" s="24">
        <v>402</v>
      </c>
      <c r="F52" s="25" t="s">
        <v>75</v>
      </c>
      <c r="G52" s="25" t="s">
        <v>76</v>
      </c>
      <c r="H52" s="25">
        <v>4</v>
      </c>
      <c r="I52" s="25" t="s">
        <v>75</v>
      </c>
      <c r="J52" s="25" t="s">
        <v>74</v>
      </c>
      <c r="K52" s="25" t="s">
        <v>69</v>
      </c>
      <c r="L52" s="25" t="s">
        <v>75</v>
      </c>
      <c r="M52" s="25" t="s">
        <v>71</v>
      </c>
      <c r="N52" s="25" t="s">
        <v>75</v>
      </c>
      <c r="O52" s="25">
        <v>41</v>
      </c>
      <c r="P52" s="25" t="s">
        <v>75</v>
      </c>
      <c r="Q52" s="25" t="s">
        <v>75</v>
      </c>
      <c r="R52" s="25" t="s">
        <v>72</v>
      </c>
      <c r="S52" s="25" t="s">
        <v>75</v>
      </c>
      <c r="T52" s="25">
        <v>41</v>
      </c>
      <c r="V52" s="25" t="s">
        <v>70</v>
      </c>
      <c r="X52" s="25" t="s">
        <v>75</v>
      </c>
      <c r="Y52" s="25" t="s">
        <v>73</v>
      </c>
    </row>
    <row r="53" spans="5:25" s="24" customFormat="1" hidden="1">
      <c r="E53" s="24">
        <v>403</v>
      </c>
      <c r="F53" s="25" t="s">
        <v>75</v>
      </c>
      <c r="G53" s="25" t="s">
        <v>76</v>
      </c>
      <c r="H53" s="25">
        <v>4</v>
      </c>
      <c r="I53" s="25" t="s">
        <v>75</v>
      </c>
      <c r="J53" s="25" t="s">
        <v>74</v>
      </c>
      <c r="K53" s="25" t="s">
        <v>69</v>
      </c>
      <c r="L53" s="25" t="s">
        <v>75</v>
      </c>
      <c r="M53" s="25" t="s">
        <v>71</v>
      </c>
      <c r="N53" s="25" t="s">
        <v>75</v>
      </c>
      <c r="O53" s="25">
        <v>41</v>
      </c>
      <c r="P53" s="25" t="s">
        <v>75</v>
      </c>
      <c r="Q53" s="25" t="s">
        <v>75</v>
      </c>
      <c r="R53" s="25" t="s">
        <v>72</v>
      </c>
      <c r="S53" s="25" t="s">
        <v>75</v>
      </c>
      <c r="T53" s="25">
        <v>41</v>
      </c>
      <c r="V53" s="25" t="s">
        <v>70</v>
      </c>
      <c r="X53" s="25" t="s">
        <v>75</v>
      </c>
      <c r="Y53" s="25" t="s">
        <v>73</v>
      </c>
    </row>
    <row r="54" spans="5:25" s="24" customFormat="1" hidden="1">
      <c r="E54" s="24">
        <v>404</v>
      </c>
      <c r="F54" s="25" t="s">
        <v>75</v>
      </c>
      <c r="G54" s="25" t="s">
        <v>76</v>
      </c>
      <c r="H54" s="25">
        <v>4</v>
      </c>
      <c r="I54" s="25" t="s">
        <v>75</v>
      </c>
      <c r="J54" s="25" t="s">
        <v>74</v>
      </c>
      <c r="K54" s="25" t="s">
        <v>69</v>
      </c>
      <c r="L54" s="25" t="s">
        <v>75</v>
      </c>
      <c r="M54" s="25" t="s">
        <v>71</v>
      </c>
      <c r="N54" s="25" t="s">
        <v>75</v>
      </c>
      <c r="O54" s="25">
        <v>41</v>
      </c>
      <c r="P54" s="25" t="s">
        <v>75</v>
      </c>
      <c r="Q54" s="25" t="s">
        <v>75</v>
      </c>
      <c r="R54" s="25" t="s">
        <v>72</v>
      </c>
      <c r="S54" s="25" t="s">
        <v>75</v>
      </c>
      <c r="T54" s="25">
        <v>41</v>
      </c>
      <c r="V54" s="25" t="s">
        <v>70</v>
      </c>
      <c r="X54" s="25" t="s">
        <v>75</v>
      </c>
      <c r="Y54" s="25" t="s">
        <v>73</v>
      </c>
    </row>
    <row r="55" spans="5:25" s="24" customFormat="1" hidden="1">
      <c r="E55" s="24">
        <v>405</v>
      </c>
      <c r="F55" s="25" t="s">
        <v>75</v>
      </c>
      <c r="G55" s="25" t="s">
        <v>76</v>
      </c>
      <c r="H55" s="25">
        <v>4</v>
      </c>
      <c r="I55" s="25" t="s">
        <v>75</v>
      </c>
      <c r="J55" s="25" t="s">
        <v>74</v>
      </c>
      <c r="K55" s="25" t="s">
        <v>69</v>
      </c>
      <c r="L55" s="25" t="s">
        <v>75</v>
      </c>
      <c r="M55" s="25" t="s">
        <v>71</v>
      </c>
      <c r="N55" s="25" t="s">
        <v>75</v>
      </c>
      <c r="O55" s="25">
        <v>41</v>
      </c>
      <c r="P55" s="25" t="s">
        <v>75</v>
      </c>
      <c r="Q55" s="25" t="s">
        <v>75</v>
      </c>
      <c r="R55" s="25" t="s">
        <v>72</v>
      </c>
      <c r="S55" s="25" t="s">
        <v>75</v>
      </c>
      <c r="T55" s="25">
        <v>41</v>
      </c>
      <c r="V55" s="25" t="s">
        <v>70</v>
      </c>
      <c r="X55" s="25" t="s">
        <v>75</v>
      </c>
      <c r="Y55" s="25" t="s">
        <v>73</v>
      </c>
    </row>
    <row r="56" spans="5:25" s="24" customFormat="1" ht="17" hidden="1" customHeight="1">
      <c r="E56" s="24">
        <v>406</v>
      </c>
      <c r="F56" s="25" t="s">
        <v>75</v>
      </c>
      <c r="G56" s="25" t="s">
        <v>76</v>
      </c>
      <c r="H56" s="25">
        <v>4</v>
      </c>
      <c r="I56" s="25" t="s">
        <v>75</v>
      </c>
      <c r="J56" s="25" t="s">
        <v>74</v>
      </c>
      <c r="K56" s="25" t="s">
        <v>69</v>
      </c>
      <c r="L56" s="25" t="s">
        <v>75</v>
      </c>
      <c r="M56" s="25" t="s">
        <v>71</v>
      </c>
      <c r="N56" s="25" t="s">
        <v>75</v>
      </c>
      <c r="O56" s="25">
        <v>41</v>
      </c>
      <c r="P56" s="25" t="s">
        <v>75</v>
      </c>
      <c r="Q56" s="25" t="s">
        <v>75</v>
      </c>
      <c r="R56" s="25" t="s">
        <v>72</v>
      </c>
      <c r="S56" s="25" t="s">
        <v>75</v>
      </c>
      <c r="T56" s="25">
        <v>41</v>
      </c>
      <c r="V56" s="25" t="s">
        <v>70</v>
      </c>
      <c r="X56" s="25" t="s">
        <v>75</v>
      </c>
      <c r="Y56" s="25" t="s">
        <v>73</v>
      </c>
    </row>
    <row r="57" spans="5:25" s="24" customFormat="1" ht="17" hidden="1" customHeight="1">
      <c r="E57" s="24">
        <v>407</v>
      </c>
      <c r="F57" s="25" t="s">
        <v>75</v>
      </c>
      <c r="G57" s="25" t="s">
        <v>76</v>
      </c>
      <c r="H57" s="25">
        <v>4</v>
      </c>
      <c r="I57" s="25" t="s">
        <v>75</v>
      </c>
      <c r="J57" s="25" t="s">
        <v>74</v>
      </c>
      <c r="K57" s="25" t="s">
        <v>69</v>
      </c>
      <c r="L57" s="25" t="s">
        <v>75</v>
      </c>
      <c r="M57" s="25" t="s">
        <v>71</v>
      </c>
      <c r="N57" s="25" t="s">
        <v>75</v>
      </c>
      <c r="O57" s="25">
        <v>41</v>
      </c>
      <c r="P57" s="25" t="s">
        <v>75</v>
      </c>
      <c r="Q57" s="25" t="s">
        <v>75</v>
      </c>
      <c r="R57" s="25" t="s">
        <v>72</v>
      </c>
      <c r="S57" s="25" t="s">
        <v>75</v>
      </c>
      <c r="T57" s="25">
        <v>41</v>
      </c>
      <c r="V57" s="25" t="s">
        <v>70</v>
      </c>
      <c r="X57" s="25" t="s">
        <v>75</v>
      </c>
      <c r="Y57" s="25" t="s">
        <v>73</v>
      </c>
    </row>
    <row r="58" spans="5:25" s="24" customFormat="1" ht="17" hidden="1" customHeight="1">
      <c r="E58" s="24">
        <v>508</v>
      </c>
      <c r="F58" s="25" t="s">
        <v>75</v>
      </c>
      <c r="G58" s="25" t="s">
        <v>76</v>
      </c>
      <c r="H58" s="25">
        <v>4</v>
      </c>
      <c r="I58" s="25" t="s">
        <v>75</v>
      </c>
      <c r="J58" s="25" t="s">
        <v>74</v>
      </c>
      <c r="K58" s="25" t="s">
        <v>69</v>
      </c>
      <c r="L58" s="25" t="s">
        <v>77</v>
      </c>
      <c r="M58" s="25" t="s">
        <v>78</v>
      </c>
      <c r="N58" s="25" t="s">
        <v>77</v>
      </c>
      <c r="O58" s="25">
        <v>51</v>
      </c>
      <c r="P58" s="25" t="s">
        <v>77</v>
      </c>
      <c r="Q58" s="25" t="s">
        <v>77</v>
      </c>
      <c r="R58" s="25" t="s">
        <v>72</v>
      </c>
      <c r="S58" s="25" t="s">
        <v>77</v>
      </c>
      <c r="T58" s="25">
        <v>51</v>
      </c>
      <c r="V58" s="25" t="s">
        <v>70</v>
      </c>
      <c r="X58" s="25" t="s">
        <v>77</v>
      </c>
      <c r="Y58" s="25" t="s">
        <v>79</v>
      </c>
    </row>
    <row r="59" spans="5:25" s="24" customFormat="1" hidden="1">
      <c r="E59" s="24">
        <v>509</v>
      </c>
      <c r="F59" s="25" t="s">
        <v>75</v>
      </c>
      <c r="G59" s="25" t="s">
        <v>76</v>
      </c>
      <c r="H59" s="25">
        <v>4</v>
      </c>
      <c r="I59" s="25" t="s">
        <v>75</v>
      </c>
      <c r="J59" s="25" t="s">
        <v>74</v>
      </c>
      <c r="K59" s="25" t="s">
        <v>69</v>
      </c>
      <c r="L59" s="25" t="s">
        <v>77</v>
      </c>
      <c r="M59" s="25" t="s">
        <v>78</v>
      </c>
      <c r="N59" s="25" t="s">
        <v>77</v>
      </c>
      <c r="O59" s="25">
        <v>51</v>
      </c>
      <c r="P59" s="25" t="s">
        <v>77</v>
      </c>
      <c r="Q59" s="25" t="s">
        <v>77</v>
      </c>
      <c r="R59" s="25" t="s">
        <v>72</v>
      </c>
      <c r="S59" s="25" t="s">
        <v>77</v>
      </c>
      <c r="T59" s="25">
        <v>51</v>
      </c>
      <c r="V59" s="25" t="s">
        <v>70</v>
      </c>
      <c r="X59" s="25" t="s">
        <v>77</v>
      </c>
      <c r="Y59" s="25" t="s">
        <v>79</v>
      </c>
    </row>
    <row r="60" spans="5:25" s="24" customFormat="1" hidden="1">
      <c r="E60" s="24">
        <v>510</v>
      </c>
      <c r="F60" s="25" t="s">
        <v>75</v>
      </c>
      <c r="G60" s="25" t="s">
        <v>76</v>
      </c>
      <c r="H60" s="25">
        <v>4</v>
      </c>
      <c r="I60" s="25" t="s">
        <v>75</v>
      </c>
      <c r="J60" s="25" t="s">
        <v>74</v>
      </c>
      <c r="K60" s="25" t="s">
        <v>69</v>
      </c>
      <c r="L60" s="25" t="s">
        <v>77</v>
      </c>
      <c r="M60" s="25" t="s">
        <v>78</v>
      </c>
      <c r="N60" s="25" t="s">
        <v>77</v>
      </c>
      <c r="O60" s="25">
        <v>51</v>
      </c>
      <c r="P60" s="25" t="s">
        <v>77</v>
      </c>
      <c r="Q60" s="25" t="s">
        <v>77</v>
      </c>
      <c r="R60" s="25" t="s">
        <v>72</v>
      </c>
      <c r="S60" s="25" t="s">
        <v>77</v>
      </c>
      <c r="T60" s="25">
        <v>51</v>
      </c>
      <c r="V60" s="25" t="s">
        <v>70</v>
      </c>
      <c r="X60" s="25" t="s">
        <v>77</v>
      </c>
      <c r="Y60" s="25" t="s">
        <v>79</v>
      </c>
    </row>
    <row r="61" spans="5:25" s="24" customFormat="1" hidden="1">
      <c r="E61" s="24">
        <v>511</v>
      </c>
      <c r="F61" s="25" t="s">
        <v>77</v>
      </c>
      <c r="G61" s="25" t="s">
        <v>76</v>
      </c>
      <c r="H61" s="25">
        <v>5</v>
      </c>
      <c r="I61" s="25" t="s">
        <v>77</v>
      </c>
      <c r="J61" s="25" t="s">
        <v>74</v>
      </c>
      <c r="K61" s="25" t="s">
        <v>69</v>
      </c>
      <c r="L61" s="25" t="s">
        <v>77</v>
      </c>
      <c r="M61" s="25" t="s">
        <v>78</v>
      </c>
      <c r="N61" s="25" t="s">
        <v>77</v>
      </c>
      <c r="O61" s="25">
        <v>51</v>
      </c>
      <c r="P61" s="25" t="s">
        <v>77</v>
      </c>
      <c r="Q61" s="25" t="s">
        <v>77</v>
      </c>
      <c r="R61" s="25" t="s">
        <v>72</v>
      </c>
      <c r="S61" s="25" t="s">
        <v>77</v>
      </c>
      <c r="T61" s="25">
        <v>51</v>
      </c>
      <c r="V61" s="25" t="s">
        <v>70</v>
      </c>
      <c r="X61" s="25" t="s">
        <v>77</v>
      </c>
      <c r="Y61" s="25" t="s">
        <v>79</v>
      </c>
    </row>
    <row r="62" spans="5:25" s="24" customFormat="1" hidden="1">
      <c r="E62" s="24">
        <v>512</v>
      </c>
      <c r="F62" s="25" t="s">
        <v>77</v>
      </c>
      <c r="G62" s="25" t="s">
        <v>76</v>
      </c>
      <c r="H62" s="25">
        <v>5</v>
      </c>
      <c r="I62" s="25" t="s">
        <v>77</v>
      </c>
      <c r="J62" s="25" t="s">
        <v>74</v>
      </c>
      <c r="K62" s="25" t="s">
        <v>69</v>
      </c>
      <c r="L62" s="25" t="s">
        <v>77</v>
      </c>
      <c r="M62" s="25" t="s">
        <v>78</v>
      </c>
      <c r="N62" s="25" t="s">
        <v>77</v>
      </c>
      <c r="O62" s="25">
        <v>51</v>
      </c>
      <c r="P62" s="25" t="s">
        <v>77</v>
      </c>
      <c r="Q62" s="25" t="s">
        <v>77</v>
      </c>
      <c r="R62" s="25" t="s">
        <v>72</v>
      </c>
      <c r="S62" s="25" t="s">
        <v>77</v>
      </c>
      <c r="T62" s="25">
        <v>51</v>
      </c>
      <c r="V62" s="25" t="s">
        <v>70</v>
      </c>
      <c r="X62" s="25" t="s">
        <v>77</v>
      </c>
      <c r="Y62" s="25" t="s">
        <v>79</v>
      </c>
    </row>
    <row r="63" spans="5:25" s="24" customFormat="1" hidden="1">
      <c r="E63" s="24">
        <v>501</v>
      </c>
      <c r="F63" s="25" t="s">
        <v>77</v>
      </c>
      <c r="G63" s="25" t="s">
        <v>76</v>
      </c>
      <c r="H63" s="25">
        <v>5</v>
      </c>
      <c r="I63" s="25" t="s">
        <v>77</v>
      </c>
      <c r="J63" s="25" t="s">
        <v>74</v>
      </c>
      <c r="K63" s="25" t="s">
        <v>69</v>
      </c>
      <c r="L63" s="25" t="s">
        <v>77</v>
      </c>
      <c r="M63" s="25" t="s">
        <v>78</v>
      </c>
      <c r="N63" s="25" t="s">
        <v>77</v>
      </c>
      <c r="O63" s="25">
        <v>51</v>
      </c>
      <c r="P63" s="25" t="s">
        <v>77</v>
      </c>
      <c r="Q63" s="25" t="s">
        <v>77</v>
      </c>
      <c r="R63" s="25" t="s">
        <v>72</v>
      </c>
      <c r="S63" s="25" t="s">
        <v>77</v>
      </c>
      <c r="T63" s="25">
        <v>51</v>
      </c>
      <c r="V63" s="25" t="s">
        <v>70</v>
      </c>
      <c r="X63" s="25" t="s">
        <v>77</v>
      </c>
      <c r="Y63" s="25" t="s">
        <v>79</v>
      </c>
    </row>
    <row r="64" spans="5:25" s="24" customFormat="1" hidden="1">
      <c r="E64" s="24">
        <v>502</v>
      </c>
      <c r="F64" s="25" t="s">
        <v>77</v>
      </c>
      <c r="G64" s="25" t="s">
        <v>76</v>
      </c>
      <c r="H64" s="25">
        <v>5</v>
      </c>
      <c r="I64" s="25" t="s">
        <v>77</v>
      </c>
      <c r="J64" s="25" t="s">
        <v>74</v>
      </c>
      <c r="K64" s="25" t="s">
        <v>69</v>
      </c>
      <c r="L64" s="25" t="s">
        <v>77</v>
      </c>
      <c r="M64" s="25" t="s">
        <v>78</v>
      </c>
      <c r="N64" s="25" t="s">
        <v>77</v>
      </c>
      <c r="O64" s="25">
        <v>51</v>
      </c>
      <c r="P64" s="25" t="s">
        <v>77</v>
      </c>
      <c r="Q64" s="25" t="s">
        <v>77</v>
      </c>
      <c r="R64" s="25" t="s">
        <v>72</v>
      </c>
      <c r="S64" s="25" t="s">
        <v>77</v>
      </c>
      <c r="T64" s="25">
        <v>51</v>
      </c>
      <c r="V64" s="25" t="s">
        <v>70</v>
      </c>
      <c r="X64" s="25" t="s">
        <v>77</v>
      </c>
      <c r="Y64" s="25" t="s">
        <v>79</v>
      </c>
    </row>
    <row r="65" spans="5:25" s="24" customFormat="1" hidden="1">
      <c r="E65" s="24">
        <v>503</v>
      </c>
      <c r="F65" s="25" t="s">
        <v>77</v>
      </c>
      <c r="G65" s="25" t="s">
        <v>76</v>
      </c>
      <c r="H65" s="25">
        <v>5</v>
      </c>
      <c r="I65" s="25" t="s">
        <v>77</v>
      </c>
      <c r="J65" s="25" t="s">
        <v>74</v>
      </c>
      <c r="K65" s="25" t="s">
        <v>69</v>
      </c>
      <c r="L65" s="25" t="s">
        <v>77</v>
      </c>
      <c r="M65" s="25" t="s">
        <v>78</v>
      </c>
      <c r="N65" s="25" t="s">
        <v>77</v>
      </c>
      <c r="O65" s="25">
        <v>51</v>
      </c>
      <c r="P65" s="25" t="s">
        <v>77</v>
      </c>
      <c r="Q65" s="25" t="s">
        <v>77</v>
      </c>
      <c r="R65" s="25" t="s">
        <v>72</v>
      </c>
      <c r="S65" s="25" t="s">
        <v>77</v>
      </c>
      <c r="T65" s="25">
        <v>51</v>
      </c>
      <c r="V65" s="25" t="s">
        <v>70</v>
      </c>
      <c r="X65" s="25" t="s">
        <v>77</v>
      </c>
      <c r="Y65" s="25" t="s">
        <v>79</v>
      </c>
    </row>
    <row r="66" spans="5:25" s="24" customFormat="1" hidden="1">
      <c r="E66" s="24">
        <v>504</v>
      </c>
      <c r="F66" s="25" t="s">
        <v>77</v>
      </c>
      <c r="G66" s="25" t="s">
        <v>76</v>
      </c>
      <c r="H66" s="25">
        <v>5</v>
      </c>
      <c r="I66" s="25" t="s">
        <v>77</v>
      </c>
      <c r="J66" s="25" t="s">
        <v>74</v>
      </c>
      <c r="K66" s="25" t="s">
        <v>69</v>
      </c>
      <c r="L66" s="25" t="s">
        <v>77</v>
      </c>
      <c r="M66" s="25" t="s">
        <v>78</v>
      </c>
      <c r="N66" s="25" t="s">
        <v>77</v>
      </c>
      <c r="O66" s="25">
        <v>51</v>
      </c>
      <c r="P66" s="25" t="s">
        <v>77</v>
      </c>
      <c r="Q66" s="25" t="s">
        <v>77</v>
      </c>
      <c r="R66" s="25" t="s">
        <v>72</v>
      </c>
      <c r="S66" s="25" t="s">
        <v>77</v>
      </c>
      <c r="T66" s="25">
        <v>51</v>
      </c>
      <c r="V66" s="25" t="s">
        <v>70</v>
      </c>
      <c r="X66" s="25" t="s">
        <v>77</v>
      </c>
      <c r="Y66" s="25" t="s">
        <v>79</v>
      </c>
    </row>
    <row r="67" spans="5:25" s="24" customFormat="1" hidden="1">
      <c r="E67" s="24">
        <v>505</v>
      </c>
      <c r="F67" s="25" t="s">
        <v>77</v>
      </c>
      <c r="G67" s="25" t="s">
        <v>76</v>
      </c>
      <c r="H67" s="25">
        <v>5</v>
      </c>
      <c r="I67" s="25" t="s">
        <v>77</v>
      </c>
      <c r="J67" s="25" t="s">
        <v>74</v>
      </c>
      <c r="K67" s="25" t="s">
        <v>69</v>
      </c>
      <c r="L67" s="25" t="s">
        <v>77</v>
      </c>
      <c r="M67" s="25" t="s">
        <v>78</v>
      </c>
      <c r="N67" s="25" t="s">
        <v>77</v>
      </c>
      <c r="O67" s="25">
        <v>51</v>
      </c>
      <c r="P67" s="25" t="s">
        <v>77</v>
      </c>
      <c r="Q67" s="25" t="s">
        <v>77</v>
      </c>
      <c r="R67" s="25" t="s">
        <v>72</v>
      </c>
      <c r="S67" s="25" t="s">
        <v>77</v>
      </c>
      <c r="T67" s="25">
        <v>51</v>
      </c>
      <c r="V67" s="25" t="s">
        <v>70</v>
      </c>
      <c r="X67" s="25" t="s">
        <v>77</v>
      </c>
      <c r="Y67" s="25" t="s">
        <v>79</v>
      </c>
    </row>
    <row r="68" spans="5:25" s="24" customFormat="1" hidden="1">
      <c r="E68" s="24">
        <v>506</v>
      </c>
      <c r="F68" s="25" t="s">
        <v>77</v>
      </c>
      <c r="G68" s="25" t="s">
        <v>76</v>
      </c>
      <c r="H68" s="25">
        <v>5</v>
      </c>
      <c r="I68" s="25" t="s">
        <v>77</v>
      </c>
      <c r="J68" s="25" t="s">
        <v>74</v>
      </c>
      <c r="K68" s="25" t="s">
        <v>69</v>
      </c>
      <c r="L68" s="25" t="s">
        <v>77</v>
      </c>
      <c r="M68" s="25" t="s">
        <v>78</v>
      </c>
      <c r="N68" s="25" t="s">
        <v>77</v>
      </c>
      <c r="O68" s="25">
        <v>51</v>
      </c>
      <c r="P68" s="25" t="s">
        <v>77</v>
      </c>
      <c r="Q68" s="25" t="s">
        <v>77</v>
      </c>
      <c r="R68" s="25" t="s">
        <v>72</v>
      </c>
      <c r="S68" s="25" t="s">
        <v>77</v>
      </c>
      <c r="T68" s="25">
        <v>51</v>
      </c>
      <c r="V68" s="25" t="s">
        <v>70</v>
      </c>
      <c r="X68" s="25" t="s">
        <v>77</v>
      </c>
      <c r="Y68" s="25" t="s">
        <v>79</v>
      </c>
    </row>
    <row r="69" spans="5:25" s="24" customFormat="1" hidden="1">
      <c r="E69" s="24">
        <v>507</v>
      </c>
      <c r="F69" s="25" t="s">
        <v>77</v>
      </c>
      <c r="G69" s="25" t="s">
        <v>76</v>
      </c>
      <c r="H69" s="25">
        <v>5</v>
      </c>
      <c r="I69" s="25" t="s">
        <v>77</v>
      </c>
      <c r="J69" s="25" t="s">
        <v>74</v>
      </c>
      <c r="K69" s="25" t="s">
        <v>69</v>
      </c>
      <c r="L69" s="25" t="s">
        <v>77</v>
      </c>
      <c r="M69" s="25" t="s">
        <v>78</v>
      </c>
      <c r="N69" s="25" t="s">
        <v>77</v>
      </c>
      <c r="O69" s="25">
        <v>51</v>
      </c>
      <c r="P69" s="25" t="s">
        <v>77</v>
      </c>
      <c r="Q69" s="25" t="s">
        <v>77</v>
      </c>
      <c r="R69" s="25" t="s">
        <v>72</v>
      </c>
      <c r="S69" s="25" t="s">
        <v>77</v>
      </c>
      <c r="T69" s="25">
        <v>51</v>
      </c>
      <c r="V69" s="25" t="s">
        <v>70</v>
      </c>
      <c r="X69" s="25" t="s">
        <v>77</v>
      </c>
      <c r="Y69" s="25" t="s">
        <v>79</v>
      </c>
    </row>
    <row r="70" spans="5:25" s="24" customFormat="1" hidden="1">
      <c r="E70" s="24">
        <v>608</v>
      </c>
      <c r="F70" s="25" t="s">
        <v>77</v>
      </c>
      <c r="G70" s="25" t="s">
        <v>76</v>
      </c>
      <c r="H70" s="25">
        <v>5</v>
      </c>
      <c r="I70" s="25" t="s">
        <v>77</v>
      </c>
      <c r="J70" s="25" t="s">
        <v>74</v>
      </c>
      <c r="K70" s="25" t="s">
        <v>69</v>
      </c>
      <c r="L70" s="25" t="s">
        <v>80</v>
      </c>
      <c r="M70" s="25" t="s">
        <v>78</v>
      </c>
      <c r="N70" s="25" t="s">
        <v>80</v>
      </c>
      <c r="O70" s="25">
        <v>61</v>
      </c>
      <c r="P70" s="25" t="s">
        <v>80</v>
      </c>
      <c r="Q70" s="25" t="s">
        <v>80</v>
      </c>
      <c r="R70" s="25" t="s">
        <v>72</v>
      </c>
      <c r="S70" s="25" t="s">
        <v>80</v>
      </c>
      <c r="T70" s="25">
        <v>61</v>
      </c>
      <c r="V70" s="25" t="s">
        <v>70</v>
      </c>
      <c r="X70" s="25" t="s">
        <v>80</v>
      </c>
      <c r="Y70" s="25" t="s">
        <v>79</v>
      </c>
    </row>
    <row r="71" spans="5:25" s="24" customFormat="1" hidden="1">
      <c r="E71" s="24">
        <v>609</v>
      </c>
      <c r="F71" s="25" t="s">
        <v>77</v>
      </c>
      <c r="G71" s="25" t="s">
        <v>76</v>
      </c>
      <c r="H71" s="25">
        <v>5</v>
      </c>
      <c r="I71" s="25" t="s">
        <v>77</v>
      </c>
      <c r="J71" s="25" t="s">
        <v>74</v>
      </c>
      <c r="K71" s="25" t="s">
        <v>69</v>
      </c>
      <c r="L71" s="25" t="s">
        <v>80</v>
      </c>
      <c r="M71" s="25" t="s">
        <v>78</v>
      </c>
      <c r="N71" s="25" t="s">
        <v>80</v>
      </c>
      <c r="O71" s="25">
        <v>61</v>
      </c>
      <c r="P71" s="25" t="s">
        <v>80</v>
      </c>
      <c r="Q71" s="25" t="s">
        <v>80</v>
      </c>
      <c r="R71" s="25" t="s">
        <v>72</v>
      </c>
      <c r="S71" s="25" t="s">
        <v>80</v>
      </c>
      <c r="T71" s="25">
        <v>61</v>
      </c>
      <c r="V71" s="25" t="s">
        <v>70</v>
      </c>
      <c r="X71" s="25" t="s">
        <v>80</v>
      </c>
      <c r="Y71" s="25" t="s">
        <v>79</v>
      </c>
    </row>
    <row r="72" spans="5:25" s="24" customFormat="1" hidden="1">
      <c r="E72" s="24">
        <v>610</v>
      </c>
      <c r="F72" s="25" t="s">
        <v>77</v>
      </c>
      <c r="G72" s="25" t="s">
        <v>76</v>
      </c>
      <c r="H72" s="25">
        <v>5</v>
      </c>
      <c r="I72" s="25" t="s">
        <v>77</v>
      </c>
      <c r="J72" s="25" t="s">
        <v>74</v>
      </c>
      <c r="K72" s="25" t="s">
        <v>69</v>
      </c>
      <c r="L72" s="25" t="s">
        <v>80</v>
      </c>
      <c r="M72" s="25" t="s">
        <v>78</v>
      </c>
      <c r="N72" s="25" t="s">
        <v>80</v>
      </c>
      <c r="O72" s="25">
        <v>61</v>
      </c>
      <c r="P72" s="25" t="s">
        <v>80</v>
      </c>
      <c r="Q72" s="25" t="s">
        <v>80</v>
      </c>
      <c r="R72" s="25" t="s">
        <v>72</v>
      </c>
      <c r="S72" s="25" t="s">
        <v>80</v>
      </c>
      <c r="T72" s="25">
        <v>61</v>
      </c>
      <c r="V72" s="25" t="s">
        <v>70</v>
      </c>
      <c r="X72" s="25" t="s">
        <v>80</v>
      </c>
      <c r="Y72" s="25" t="s">
        <v>79</v>
      </c>
    </row>
    <row r="73" spans="5:25" s="24" customFormat="1" hidden="1">
      <c r="E73" s="24">
        <v>611</v>
      </c>
      <c r="F73" s="25" t="s">
        <v>80</v>
      </c>
      <c r="G73" s="25" t="s">
        <v>76</v>
      </c>
      <c r="H73" s="25">
        <v>6</v>
      </c>
      <c r="I73" s="25" t="s">
        <v>80</v>
      </c>
      <c r="J73" s="25" t="s">
        <v>74</v>
      </c>
      <c r="K73" s="25" t="s">
        <v>69</v>
      </c>
      <c r="L73" s="25" t="s">
        <v>80</v>
      </c>
      <c r="M73" s="25" t="s">
        <v>78</v>
      </c>
      <c r="N73" s="25" t="s">
        <v>80</v>
      </c>
      <c r="O73" s="25">
        <v>61</v>
      </c>
      <c r="P73" s="25" t="s">
        <v>80</v>
      </c>
      <c r="Q73" s="25" t="s">
        <v>80</v>
      </c>
      <c r="R73" s="25" t="s">
        <v>72</v>
      </c>
      <c r="S73" s="25" t="s">
        <v>80</v>
      </c>
      <c r="T73" s="25">
        <v>61</v>
      </c>
      <c r="V73" s="25" t="s">
        <v>70</v>
      </c>
      <c r="X73" s="25" t="s">
        <v>80</v>
      </c>
      <c r="Y73" s="25" t="s">
        <v>79</v>
      </c>
    </row>
    <row r="74" spans="5:25" s="24" customFormat="1" hidden="1">
      <c r="E74" s="24">
        <v>612</v>
      </c>
      <c r="F74" s="25" t="s">
        <v>80</v>
      </c>
      <c r="G74" s="25" t="s">
        <v>76</v>
      </c>
      <c r="H74" s="25">
        <v>6</v>
      </c>
      <c r="I74" s="25" t="s">
        <v>80</v>
      </c>
      <c r="J74" s="25" t="s">
        <v>74</v>
      </c>
      <c r="K74" s="25" t="s">
        <v>69</v>
      </c>
      <c r="L74" s="25" t="s">
        <v>80</v>
      </c>
      <c r="M74" s="25" t="s">
        <v>78</v>
      </c>
      <c r="N74" s="25" t="s">
        <v>80</v>
      </c>
      <c r="O74" s="25">
        <v>61</v>
      </c>
      <c r="P74" s="25" t="s">
        <v>80</v>
      </c>
      <c r="Q74" s="25" t="s">
        <v>80</v>
      </c>
      <c r="R74" s="25" t="s">
        <v>72</v>
      </c>
      <c r="S74" s="25" t="s">
        <v>80</v>
      </c>
      <c r="T74" s="25">
        <v>61</v>
      </c>
      <c r="V74" s="25" t="s">
        <v>70</v>
      </c>
      <c r="X74" s="25" t="s">
        <v>80</v>
      </c>
      <c r="Y74" s="25" t="s">
        <v>79</v>
      </c>
    </row>
    <row r="75" spans="5:25" s="24" customFormat="1" hidden="1">
      <c r="E75" s="24">
        <v>601</v>
      </c>
      <c r="F75" s="25" t="s">
        <v>80</v>
      </c>
      <c r="G75" s="25" t="s">
        <v>76</v>
      </c>
      <c r="H75" s="25">
        <v>6</v>
      </c>
      <c r="I75" s="25" t="s">
        <v>80</v>
      </c>
      <c r="J75" s="25" t="s">
        <v>74</v>
      </c>
      <c r="K75" s="25" t="s">
        <v>69</v>
      </c>
      <c r="L75" s="25" t="s">
        <v>80</v>
      </c>
      <c r="M75" s="25" t="s">
        <v>78</v>
      </c>
      <c r="N75" s="25" t="s">
        <v>80</v>
      </c>
      <c r="O75" s="25">
        <v>61</v>
      </c>
      <c r="P75" s="25" t="s">
        <v>80</v>
      </c>
      <c r="Q75" s="25" t="s">
        <v>80</v>
      </c>
      <c r="R75" s="25" t="s">
        <v>72</v>
      </c>
      <c r="S75" s="25" t="s">
        <v>80</v>
      </c>
      <c r="T75" s="25">
        <v>61</v>
      </c>
      <c r="V75" s="25" t="s">
        <v>70</v>
      </c>
      <c r="X75" s="25" t="s">
        <v>80</v>
      </c>
      <c r="Y75" s="25" t="s">
        <v>79</v>
      </c>
    </row>
    <row r="76" spans="5:25" s="24" customFormat="1" hidden="1">
      <c r="E76" s="24">
        <v>602</v>
      </c>
      <c r="F76" s="25" t="s">
        <v>80</v>
      </c>
      <c r="G76" s="25" t="s">
        <v>76</v>
      </c>
      <c r="H76" s="25">
        <v>6</v>
      </c>
      <c r="I76" s="25" t="s">
        <v>80</v>
      </c>
      <c r="J76" s="25" t="s">
        <v>74</v>
      </c>
      <c r="K76" s="25" t="s">
        <v>69</v>
      </c>
      <c r="L76" s="25" t="s">
        <v>80</v>
      </c>
      <c r="M76" s="25" t="s">
        <v>78</v>
      </c>
      <c r="N76" s="25" t="s">
        <v>80</v>
      </c>
      <c r="O76" s="25">
        <v>61</v>
      </c>
      <c r="P76" s="25" t="s">
        <v>80</v>
      </c>
      <c r="Q76" s="25" t="s">
        <v>80</v>
      </c>
      <c r="R76" s="25" t="s">
        <v>72</v>
      </c>
      <c r="S76" s="25" t="s">
        <v>80</v>
      </c>
      <c r="T76" s="25">
        <v>61</v>
      </c>
      <c r="V76" s="25" t="s">
        <v>70</v>
      </c>
      <c r="X76" s="25" t="s">
        <v>80</v>
      </c>
      <c r="Y76" s="25" t="s">
        <v>79</v>
      </c>
    </row>
    <row r="77" spans="5:25" s="24" customFormat="1" hidden="1">
      <c r="E77" s="24">
        <v>603</v>
      </c>
      <c r="F77" s="25" t="s">
        <v>80</v>
      </c>
      <c r="G77" s="25" t="s">
        <v>76</v>
      </c>
      <c r="H77" s="25">
        <v>6</v>
      </c>
      <c r="I77" s="25" t="s">
        <v>80</v>
      </c>
      <c r="J77" s="25" t="s">
        <v>74</v>
      </c>
      <c r="K77" s="25" t="s">
        <v>69</v>
      </c>
      <c r="L77" s="25" t="s">
        <v>80</v>
      </c>
      <c r="M77" s="25" t="s">
        <v>78</v>
      </c>
      <c r="N77" s="25" t="s">
        <v>80</v>
      </c>
      <c r="O77" s="25">
        <v>61</v>
      </c>
      <c r="P77" s="25" t="s">
        <v>80</v>
      </c>
      <c r="Q77" s="25" t="s">
        <v>80</v>
      </c>
      <c r="R77" s="25" t="s">
        <v>72</v>
      </c>
      <c r="S77" s="25" t="s">
        <v>80</v>
      </c>
      <c r="T77" s="25">
        <v>61</v>
      </c>
      <c r="V77" s="25" t="s">
        <v>70</v>
      </c>
      <c r="X77" s="25" t="s">
        <v>80</v>
      </c>
      <c r="Y77" s="25" t="s">
        <v>79</v>
      </c>
    </row>
    <row r="78" spans="5:25" s="24" customFormat="1" hidden="1">
      <c r="E78" s="24">
        <v>604</v>
      </c>
      <c r="F78" s="25" t="s">
        <v>80</v>
      </c>
      <c r="G78" s="25" t="s">
        <v>76</v>
      </c>
      <c r="H78" s="25">
        <v>6</v>
      </c>
      <c r="I78" s="25" t="s">
        <v>80</v>
      </c>
      <c r="J78" s="25" t="s">
        <v>74</v>
      </c>
      <c r="K78" s="25" t="s">
        <v>69</v>
      </c>
      <c r="L78" s="25" t="s">
        <v>80</v>
      </c>
      <c r="M78" s="25" t="s">
        <v>78</v>
      </c>
      <c r="N78" s="25" t="s">
        <v>80</v>
      </c>
      <c r="O78" s="25">
        <v>61</v>
      </c>
      <c r="P78" s="25" t="s">
        <v>80</v>
      </c>
      <c r="Q78" s="25" t="s">
        <v>80</v>
      </c>
      <c r="R78" s="25" t="s">
        <v>72</v>
      </c>
      <c r="S78" s="25" t="s">
        <v>80</v>
      </c>
      <c r="T78" s="25">
        <v>61</v>
      </c>
      <c r="V78" s="25" t="s">
        <v>70</v>
      </c>
      <c r="X78" s="25" t="s">
        <v>80</v>
      </c>
      <c r="Y78" s="25" t="s">
        <v>79</v>
      </c>
    </row>
    <row r="79" spans="5:25" s="24" customFormat="1" hidden="1">
      <c r="E79" s="24">
        <v>605</v>
      </c>
      <c r="F79" s="25" t="s">
        <v>80</v>
      </c>
      <c r="G79" s="25" t="s">
        <v>76</v>
      </c>
      <c r="H79" s="25">
        <v>6</v>
      </c>
      <c r="I79" s="25" t="s">
        <v>80</v>
      </c>
      <c r="J79" s="25" t="s">
        <v>74</v>
      </c>
      <c r="K79" s="25" t="s">
        <v>69</v>
      </c>
      <c r="L79" s="25" t="s">
        <v>80</v>
      </c>
      <c r="M79" s="25" t="s">
        <v>78</v>
      </c>
      <c r="N79" s="25" t="s">
        <v>80</v>
      </c>
      <c r="O79" s="25">
        <v>61</v>
      </c>
      <c r="P79" s="25" t="s">
        <v>80</v>
      </c>
      <c r="Q79" s="25" t="s">
        <v>80</v>
      </c>
      <c r="R79" s="25" t="s">
        <v>72</v>
      </c>
      <c r="S79" s="25" t="s">
        <v>80</v>
      </c>
      <c r="T79" s="25">
        <v>61</v>
      </c>
      <c r="V79" s="25" t="s">
        <v>70</v>
      </c>
      <c r="X79" s="25" t="s">
        <v>80</v>
      </c>
      <c r="Y79" s="25" t="s">
        <v>79</v>
      </c>
    </row>
    <row r="80" spans="5:25" s="24" customFormat="1" hidden="1">
      <c r="E80" s="24">
        <v>606</v>
      </c>
      <c r="F80" s="25" t="s">
        <v>80</v>
      </c>
      <c r="G80" s="25" t="s">
        <v>76</v>
      </c>
      <c r="H80" s="25">
        <v>6</v>
      </c>
      <c r="I80" s="25" t="s">
        <v>80</v>
      </c>
      <c r="J80" s="25" t="s">
        <v>74</v>
      </c>
      <c r="K80" s="25" t="s">
        <v>69</v>
      </c>
      <c r="L80" s="25" t="s">
        <v>80</v>
      </c>
      <c r="M80" s="25" t="s">
        <v>78</v>
      </c>
      <c r="N80" s="25" t="s">
        <v>80</v>
      </c>
      <c r="O80" s="25">
        <v>61</v>
      </c>
      <c r="P80" s="25" t="s">
        <v>80</v>
      </c>
      <c r="Q80" s="25" t="s">
        <v>80</v>
      </c>
      <c r="R80" s="25" t="s">
        <v>72</v>
      </c>
      <c r="S80" s="25" t="s">
        <v>80</v>
      </c>
      <c r="T80" s="25">
        <v>61</v>
      </c>
      <c r="V80" s="25" t="s">
        <v>70</v>
      </c>
      <c r="X80" s="25" t="s">
        <v>80</v>
      </c>
      <c r="Y80" s="25" t="s">
        <v>79</v>
      </c>
    </row>
    <row r="81" spans="5:25" s="24" customFormat="1" hidden="1">
      <c r="E81" s="24">
        <v>607</v>
      </c>
      <c r="F81" s="25" t="s">
        <v>80</v>
      </c>
      <c r="G81" s="25" t="s">
        <v>76</v>
      </c>
      <c r="H81" s="25">
        <v>6</v>
      </c>
      <c r="I81" s="25" t="s">
        <v>80</v>
      </c>
      <c r="J81" s="25" t="s">
        <v>74</v>
      </c>
      <c r="K81" s="25" t="s">
        <v>69</v>
      </c>
      <c r="L81" s="25" t="s">
        <v>80</v>
      </c>
      <c r="M81" s="25" t="s">
        <v>78</v>
      </c>
      <c r="N81" s="25" t="s">
        <v>80</v>
      </c>
      <c r="O81" s="25">
        <v>61</v>
      </c>
      <c r="P81" s="25" t="s">
        <v>80</v>
      </c>
      <c r="Q81" s="25" t="s">
        <v>80</v>
      </c>
      <c r="R81" s="25" t="s">
        <v>72</v>
      </c>
      <c r="S81" s="25" t="s">
        <v>80</v>
      </c>
      <c r="T81" s="25">
        <v>61</v>
      </c>
      <c r="V81" s="25" t="s">
        <v>70</v>
      </c>
      <c r="X81" s="25" t="s">
        <v>80</v>
      </c>
      <c r="Y81" s="25" t="s">
        <v>79</v>
      </c>
    </row>
    <row r="82" spans="5:25" s="24" customFormat="1" hidden="1">
      <c r="E82" s="24">
        <v>708</v>
      </c>
      <c r="F82" s="25" t="s">
        <v>80</v>
      </c>
      <c r="G82" s="25" t="s">
        <v>76</v>
      </c>
      <c r="H82" s="25">
        <v>6</v>
      </c>
      <c r="I82" s="25" t="s">
        <v>80</v>
      </c>
      <c r="J82" s="25" t="s">
        <v>74</v>
      </c>
      <c r="K82" s="25" t="s">
        <v>69</v>
      </c>
      <c r="L82" s="25" t="s">
        <v>81</v>
      </c>
      <c r="M82" s="25" t="s">
        <v>78</v>
      </c>
      <c r="N82" s="25" t="s">
        <v>81</v>
      </c>
      <c r="O82" s="25">
        <v>71</v>
      </c>
      <c r="P82" s="25" t="s">
        <v>81</v>
      </c>
      <c r="Q82" s="25" t="s">
        <v>81</v>
      </c>
      <c r="R82" s="25" t="s">
        <v>72</v>
      </c>
      <c r="S82" s="25" t="s">
        <v>81</v>
      </c>
      <c r="T82" s="25">
        <v>71</v>
      </c>
      <c r="V82" s="25" t="s">
        <v>70</v>
      </c>
      <c r="X82" s="25" t="s">
        <v>80</v>
      </c>
      <c r="Y82" s="25" t="s">
        <v>79</v>
      </c>
    </row>
    <row r="83" spans="5:25" s="24" customFormat="1" hidden="1">
      <c r="E83" s="24">
        <v>709</v>
      </c>
      <c r="F83" s="25" t="s">
        <v>80</v>
      </c>
      <c r="G83" s="25" t="s">
        <v>76</v>
      </c>
      <c r="H83" s="25">
        <v>6</v>
      </c>
      <c r="I83" s="25" t="s">
        <v>80</v>
      </c>
      <c r="J83" s="25" t="s">
        <v>74</v>
      </c>
      <c r="K83" s="25" t="s">
        <v>69</v>
      </c>
      <c r="L83" s="25" t="s">
        <v>81</v>
      </c>
      <c r="M83" s="25" t="s">
        <v>78</v>
      </c>
      <c r="N83" s="25" t="s">
        <v>81</v>
      </c>
      <c r="O83" s="25">
        <v>71</v>
      </c>
      <c r="P83" s="25" t="s">
        <v>81</v>
      </c>
      <c r="Q83" s="25" t="s">
        <v>81</v>
      </c>
      <c r="R83" s="25" t="s">
        <v>72</v>
      </c>
      <c r="S83" s="25" t="s">
        <v>81</v>
      </c>
      <c r="T83" s="25">
        <v>71</v>
      </c>
      <c r="V83" s="25" t="s">
        <v>70</v>
      </c>
      <c r="X83" s="25" t="s">
        <v>80</v>
      </c>
      <c r="Y83" s="25" t="s">
        <v>79</v>
      </c>
    </row>
    <row r="84" spans="5:25" s="24" customFormat="1" hidden="1">
      <c r="E84" s="24">
        <v>710</v>
      </c>
      <c r="F84" s="25" t="s">
        <v>80</v>
      </c>
      <c r="G84" s="25" t="s">
        <v>76</v>
      </c>
      <c r="H84" s="25">
        <v>6</v>
      </c>
      <c r="I84" s="25" t="s">
        <v>80</v>
      </c>
      <c r="J84" s="25" t="s">
        <v>74</v>
      </c>
      <c r="K84" s="25" t="s">
        <v>69</v>
      </c>
      <c r="L84" s="25" t="s">
        <v>81</v>
      </c>
      <c r="M84" s="25" t="s">
        <v>78</v>
      </c>
      <c r="N84" s="25" t="s">
        <v>81</v>
      </c>
      <c r="O84" s="25">
        <v>71</v>
      </c>
      <c r="P84" s="25" t="s">
        <v>81</v>
      </c>
      <c r="Q84" s="25" t="s">
        <v>81</v>
      </c>
      <c r="R84" s="25" t="s">
        <v>72</v>
      </c>
      <c r="S84" s="25" t="s">
        <v>81</v>
      </c>
      <c r="T84" s="25">
        <v>71</v>
      </c>
      <c r="V84" s="25" t="s">
        <v>70</v>
      </c>
      <c r="X84" s="25" t="s">
        <v>80</v>
      </c>
      <c r="Y84" s="25" t="s">
        <v>79</v>
      </c>
    </row>
    <row r="85" spans="5:25" s="24" customFormat="1" hidden="1">
      <c r="E85" s="24">
        <v>711</v>
      </c>
      <c r="F85" s="25" t="s">
        <v>81</v>
      </c>
      <c r="G85" s="25" t="s">
        <v>76</v>
      </c>
      <c r="H85" s="25">
        <v>6</v>
      </c>
      <c r="I85" s="25" t="s">
        <v>80</v>
      </c>
      <c r="J85" s="25" t="s">
        <v>74</v>
      </c>
      <c r="K85" s="25" t="s">
        <v>69</v>
      </c>
      <c r="L85" s="25" t="s">
        <v>81</v>
      </c>
      <c r="M85" s="25" t="s">
        <v>78</v>
      </c>
      <c r="N85" s="25" t="s">
        <v>81</v>
      </c>
      <c r="O85" s="25">
        <v>71</v>
      </c>
      <c r="P85" s="25" t="s">
        <v>81</v>
      </c>
      <c r="Q85" s="25" t="s">
        <v>81</v>
      </c>
      <c r="R85" s="25" t="s">
        <v>72</v>
      </c>
      <c r="S85" s="25" t="s">
        <v>81</v>
      </c>
      <c r="T85" s="25">
        <v>71</v>
      </c>
      <c r="V85" s="25" t="s">
        <v>70</v>
      </c>
      <c r="X85" s="25" t="s">
        <v>80</v>
      </c>
      <c r="Y85" s="25" t="s">
        <v>79</v>
      </c>
    </row>
    <row r="86" spans="5:25" s="24" customFormat="1" hidden="1">
      <c r="E86" s="24">
        <v>712</v>
      </c>
      <c r="F86" s="25" t="s">
        <v>81</v>
      </c>
      <c r="G86" s="25" t="s">
        <v>76</v>
      </c>
      <c r="H86" s="25">
        <v>6</v>
      </c>
      <c r="I86" s="25" t="s">
        <v>80</v>
      </c>
      <c r="J86" s="25" t="s">
        <v>74</v>
      </c>
      <c r="K86" s="25" t="s">
        <v>69</v>
      </c>
      <c r="L86" s="25" t="s">
        <v>81</v>
      </c>
      <c r="M86" s="25" t="s">
        <v>78</v>
      </c>
      <c r="N86" s="25" t="s">
        <v>81</v>
      </c>
      <c r="O86" s="25">
        <v>71</v>
      </c>
      <c r="P86" s="25" t="s">
        <v>81</v>
      </c>
      <c r="Q86" s="25" t="s">
        <v>81</v>
      </c>
      <c r="R86" s="25" t="s">
        <v>72</v>
      </c>
      <c r="S86" s="25" t="s">
        <v>81</v>
      </c>
      <c r="T86" s="25">
        <v>71</v>
      </c>
      <c r="V86" s="25" t="s">
        <v>70</v>
      </c>
      <c r="X86" s="25" t="s">
        <v>80</v>
      </c>
      <c r="Y86" s="25" t="s">
        <v>79</v>
      </c>
    </row>
    <row r="87" spans="5:25" s="24" customFormat="1" hidden="1">
      <c r="E87" s="24">
        <v>701</v>
      </c>
      <c r="F87" s="25" t="s">
        <v>81</v>
      </c>
      <c r="G87" s="25" t="s">
        <v>76</v>
      </c>
      <c r="H87" s="25">
        <v>6</v>
      </c>
      <c r="I87" s="25" t="s">
        <v>80</v>
      </c>
      <c r="J87" s="25" t="s">
        <v>74</v>
      </c>
      <c r="K87" s="25" t="s">
        <v>69</v>
      </c>
      <c r="L87" s="25" t="s">
        <v>81</v>
      </c>
      <c r="M87" s="25" t="s">
        <v>78</v>
      </c>
      <c r="N87" s="25" t="s">
        <v>81</v>
      </c>
      <c r="O87" s="25">
        <v>71</v>
      </c>
      <c r="P87" s="25" t="s">
        <v>81</v>
      </c>
      <c r="Q87" s="25" t="s">
        <v>81</v>
      </c>
      <c r="R87" s="25" t="s">
        <v>72</v>
      </c>
      <c r="S87" s="25" t="s">
        <v>81</v>
      </c>
      <c r="T87" s="25">
        <v>71</v>
      </c>
      <c r="V87" s="25" t="s">
        <v>70</v>
      </c>
      <c r="X87" s="25" t="s">
        <v>80</v>
      </c>
      <c r="Y87" s="25" t="s">
        <v>79</v>
      </c>
    </row>
    <row r="88" spans="5:25" s="24" customFormat="1" hidden="1">
      <c r="E88" s="24">
        <v>702</v>
      </c>
      <c r="F88" s="25" t="s">
        <v>81</v>
      </c>
      <c r="G88" s="25" t="s">
        <v>76</v>
      </c>
      <c r="H88" s="25">
        <v>6</v>
      </c>
      <c r="I88" s="25" t="s">
        <v>80</v>
      </c>
      <c r="J88" s="25" t="s">
        <v>74</v>
      </c>
      <c r="K88" s="25" t="s">
        <v>69</v>
      </c>
      <c r="L88" s="25" t="s">
        <v>81</v>
      </c>
      <c r="M88" s="25" t="s">
        <v>78</v>
      </c>
      <c r="N88" s="25" t="s">
        <v>81</v>
      </c>
      <c r="O88" s="25">
        <v>71</v>
      </c>
      <c r="P88" s="25" t="s">
        <v>81</v>
      </c>
      <c r="Q88" s="25" t="s">
        <v>81</v>
      </c>
      <c r="R88" s="25" t="s">
        <v>72</v>
      </c>
      <c r="S88" s="25" t="s">
        <v>81</v>
      </c>
      <c r="T88" s="25">
        <v>71</v>
      </c>
      <c r="V88" s="25" t="s">
        <v>70</v>
      </c>
      <c r="X88" s="25" t="s">
        <v>80</v>
      </c>
      <c r="Y88" s="25" t="s">
        <v>79</v>
      </c>
    </row>
    <row r="89" spans="5:25" s="24" customFormat="1" hidden="1">
      <c r="E89" s="24">
        <v>703</v>
      </c>
      <c r="F89" s="25" t="s">
        <v>81</v>
      </c>
      <c r="G89" s="25" t="s">
        <v>76</v>
      </c>
      <c r="H89" s="25">
        <v>6</v>
      </c>
      <c r="I89" s="25" t="s">
        <v>80</v>
      </c>
      <c r="J89" s="25" t="s">
        <v>74</v>
      </c>
      <c r="K89" s="25" t="s">
        <v>69</v>
      </c>
      <c r="L89" s="25" t="s">
        <v>81</v>
      </c>
      <c r="M89" s="25" t="s">
        <v>78</v>
      </c>
      <c r="N89" s="25" t="s">
        <v>81</v>
      </c>
      <c r="O89" s="25">
        <v>71</v>
      </c>
      <c r="P89" s="25" t="s">
        <v>81</v>
      </c>
      <c r="Q89" s="25" t="s">
        <v>81</v>
      </c>
      <c r="R89" s="25" t="s">
        <v>72</v>
      </c>
      <c r="S89" s="25" t="s">
        <v>81</v>
      </c>
      <c r="T89" s="25">
        <v>71</v>
      </c>
      <c r="V89" s="25" t="s">
        <v>70</v>
      </c>
      <c r="X89" s="25" t="s">
        <v>80</v>
      </c>
      <c r="Y89" s="25" t="s">
        <v>79</v>
      </c>
    </row>
    <row r="90" spans="5:25" s="24" customFormat="1" hidden="1">
      <c r="E90" s="24">
        <v>704</v>
      </c>
      <c r="F90" s="25" t="s">
        <v>81</v>
      </c>
      <c r="G90" s="25" t="s">
        <v>76</v>
      </c>
      <c r="H90" s="25">
        <v>6</v>
      </c>
      <c r="I90" s="25" t="s">
        <v>80</v>
      </c>
      <c r="J90" s="25" t="s">
        <v>74</v>
      </c>
      <c r="K90" s="25" t="s">
        <v>69</v>
      </c>
      <c r="L90" s="25" t="s">
        <v>81</v>
      </c>
      <c r="M90" s="25" t="s">
        <v>78</v>
      </c>
      <c r="N90" s="25" t="s">
        <v>81</v>
      </c>
      <c r="O90" s="25">
        <v>71</v>
      </c>
      <c r="P90" s="25" t="s">
        <v>81</v>
      </c>
      <c r="Q90" s="25" t="s">
        <v>81</v>
      </c>
      <c r="R90" s="25" t="s">
        <v>72</v>
      </c>
      <c r="S90" s="25" t="s">
        <v>81</v>
      </c>
      <c r="T90" s="25">
        <v>71</v>
      </c>
      <c r="V90" s="25" t="s">
        <v>70</v>
      </c>
      <c r="X90" s="25" t="s">
        <v>80</v>
      </c>
      <c r="Y90" s="25" t="s">
        <v>79</v>
      </c>
    </row>
    <row r="91" spans="5:25" s="24" customFormat="1" hidden="1">
      <c r="E91" s="24">
        <v>705</v>
      </c>
      <c r="F91" s="25" t="s">
        <v>81</v>
      </c>
      <c r="G91" s="25" t="s">
        <v>76</v>
      </c>
      <c r="H91" s="25">
        <v>6</v>
      </c>
      <c r="I91" s="25" t="s">
        <v>80</v>
      </c>
      <c r="J91" s="25" t="s">
        <v>74</v>
      </c>
      <c r="K91" s="25" t="s">
        <v>69</v>
      </c>
      <c r="L91" s="25" t="s">
        <v>81</v>
      </c>
      <c r="M91" s="25" t="s">
        <v>78</v>
      </c>
      <c r="N91" s="25" t="s">
        <v>81</v>
      </c>
      <c r="O91" s="25">
        <v>71</v>
      </c>
      <c r="P91" s="25" t="s">
        <v>81</v>
      </c>
      <c r="Q91" s="25" t="s">
        <v>81</v>
      </c>
      <c r="R91" s="25" t="s">
        <v>72</v>
      </c>
      <c r="S91" s="25" t="s">
        <v>81</v>
      </c>
      <c r="T91" s="25">
        <v>71</v>
      </c>
      <c r="V91" s="25" t="s">
        <v>70</v>
      </c>
      <c r="X91" s="25" t="s">
        <v>80</v>
      </c>
      <c r="Y91" s="25" t="s">
        <v>79</v>
      </c>
    </row>
    <row r="92" spans="5:25" s="24" customFormat="1" hidden="1">
      <c r="E92" s="24">
        <v>706</v>
      </c>
      <c r="F92" s="25" t="s">
        <v>81</v>
      </c>
      <c r="G92" s="25" t="s">
        <v>76</v>
      </c>
      <c r="H92" s="25">
        <v>6</v>
      </c>
      <c r="I92" s="25" t="s">
        <v>80</v>
      </c>
      <c r="J92" s="25" t="s">
        <v>74</v>
      </c>
      <c r="K92" s="25" t="s">
        <v>69</v>
      </c>
      <c r="L92" s="25" t="s">
        <v>81</v>
      </c>
      <c r="M92" s="25" t="s">
        <v>78</v>
      </c>
      <c r="N92" s="25" t="s">
        <v>81</v>
      </c>
      <c r="O92" s="25">
        <v>71</v>
      </c>
      <c r="P92" s="25" t="s">
        <v>81</v>
      </c>
      <c r="Q92" s="25" t="s">
        <v>81</v>
      </c>
      <c r="R92" s="25" t="s">
        <v>72</v>
      </c>
      <c r="S92" s="25" t="s">
        <v>81</v>
      </c>
      <c r="T92" s="25">
        <v>71</v>
      </c>
      <c r="V92" s="25" t="s">
        <v>70</v>
      </c>
      <c r="X92" s="25" t="s">
        <v>80</v>
      </c>
      <c r="Y92" s="25" t="s">
        <v>79</v>
      </c>
    </row>
    <row r="93" spans="5:25" s="24" customFormat="1" hidden="1">
      <c r="E93" s="24">
        <v>707</v>
      </c>
      <c r="F93" s="25" t="s">
        <v>81</v>
      </c>
      <c r="G93" s="25" t="s">
        <v>76</v>
      </c>
      <c r="H93" s="25">
        <v>6</v>
      </c>
      <c r="I93" s="25" t="s">
        <v>80</v>
      </c>
      <c r="J93" s="25" t="s">
        <v>74</v>
      </c>
      <c r="K93" s="25" t="s">
        <v>69</v>
      </c>
      <c r="L93" s="25" t="s">
        <v>81</v>
      </c>
      <c r="M93" s="25" t="s">
        <v>78</v>
      </c>
      <c r="N93" s="25" t="s">
        <v>81</v>
      </c>
      <c r="O93" s="25">
        <v>71</v>
      </c>
      <c r="P93" s="25" t="s">
        <v>81</v>
      </c>
      <c r="Q93" s="25" t="s">
        <v>81</v>
      </c>
      <c r="R93" s="25" t="s">
        <v>72</v>
      </c>
      <c r="S93" s="25" t="s">
        <v>81</v>
      </c>
      <c r="T93" s="25">
        <v>71</v>
      </c>
      <c r="V93" s="25" t="s">
        <v>70</v>
      </c>
      <c r="X93" s="25" t="s">
        <v>80</v>
      </c>
      <c r="Y93" s="25" t="s">
        <v>79</v>
      </c>
    </row>
    <row r="94" spans="5:25" s="24" customFormat="1" hidden="1">
      <c r="E94" s="24">
        <v>808</v>
      </c>
      <c r="F94" s="25" t="s">
        <v>81</v>
      </c>
      <c r="G94" s="25" t="s">
        <v>76</v>
      </c>
      <c r="H94" s="25">
        <v>6</v>
      </c>
      <c r="I94" s="25" t="s">
        <v>80</v>
      </c>
      <c r="J94" s="25" t="s">
        <v>74</v>
      </c>
      <c r="K94" s="25" t="s">
        <v>69</v>
      </c>
      <c r="L94" s="25" t="s">
        <v>82</v>
      </c>
      <c r="M94" s="25" t="s">
        <v>83</v>
      </c>
      <c r="N94" s="25" t="s">
        <v>82</v>
      </c>
      <c r="O94" s="25">
        <v>81</v>
      </c>
      <c r="P94" s="25" t="s">
        <v>82</v>
      </c>
      <c r="Q94" s="25" t="s">
        <v>82</v>
      </c>
      <c r="R94" s="25" t="s">
        <v>72</v>
      </c>
      <c r="S94" s="25" t="s">
        <v>82</v>
      </c>
      <c r="T94" s="25">
        <v>81</v>
      </c>
      <c r="V94" s="25" t="s">
        <v>70</v>
      </c>
      <c r="X94" s="25" t="s">
        <v>80</v>
      </c>
      <c r="Y94" s="25" t="s">
        <v>79</v>
      </c>
    </row>
    <row r="95" spans="5:25" s="24" customFormat="1" hidden="1">
      <c r="E95" s="24">
        <v>809</v>
      </c>
      <c r="F95" s="25" t="s">
        <v>81</v>
      </c>
      <c r="G95" s="25" t="s">
        <v>76</v>
      </c>
      <c r="H95" s="25">
        <v>6</v>
      </c>
      <c r="I95" s="25" t="s">
        <v>80</v>
      </c>
      <c r="J95" s="25" t="s">
        <v>74</v>
      </c>
      <c r="K95" s="25" t="s">
        <v>69</v>
      </c>
      <c r="L95" s="25" t="s">
        <v>82</v>
      </c>
      <c r="M95" s="25" t="s">
        <v>83</v>
      </c>
      <c r="N95" s="25" t="s">
        <v>82</v>
      </c>
      <c r="O95" s="25">
        <v>81</v>
      </c>
      <c r="P95" s="25" t="s">
        <v>82</v>
      </c>
      <c r="Q95" s="25" t="s">
        <v>82</v>
      </c>
      <c r="R95" s="25" t="s">
        <v>72</v>
      </c>
      <c r="S95" s="25" t="s">
        <v>82</v>
      </c>
      <c r="T95" s="25">
        <v>81</v>
      </c>
      <c r="V95" s="25" t="s">
        <v>70</v>
      </c>
      <c r="X95" s="25" t="s">
        <v>80</v>
      </c>
      <c r="Y95" s="25" t="s">
        <v>79</v>
      </c>
    </row>
    <row r="96" spans="5:25" s="24" customFormat="1" hidden="1">
      <c r="E96" s="24">
        <v>810</v>
      </c>
      <c r="F96" s="25" t="s">
        <v>81</v>
      </c>
      <c r="G96" s="25" t="s">
        <v>76</v>
      </c>
      <c r="H96" s="25">
        <v>6</v>
      </c>
      <c r="I96" s="25" t="s">
        <v>80</v>
      </c>
      <c r="J96" s="25" t="s">
        <v>74</v>
      </c>
      <c r="K96" s="25" t="s">
        <v>69</v>
      </c>
      <c r="L96" s="25" t="s">
        <v>82</v>
      </c>
      <c r="M96" s="25" t="s">
        <v>83</v>
      </c>
      <c r="N96" s="25" t="s">
        <v>82</v>
      </c>
      <c r="O96" s="25">
        <v>81</v>
      </c>
      <c r="P96" s="25" t="s">
        <v>82</v>
      </c>
      <c r="Q96" s="25" t="s">
        <v>82</v>
      </c>
      <c r="R96" s="25" t="s">
        <v>72</v>
      </c>
      <c r="S96" s="25" t="s">
        <v>82</v>
      </c>
      <c r="T96" s="25">
        <v>81</v>
      </c>
      <c r="V96" s="25" t="s">
        <v>70</v>
      </c>
      <c r="X96" s="25" t="s">
        <v>80</v>
      </c>
      <c r="Y96" s="25" t="s">
        <v>79</v>
      </c>
    </row>
    <row r="97" spans="5:25" s="24" customFormat="1" hidden="1">
      <c r="E97" s="24">
        <v>811</v>
      </c>
      <c r="F97" s="25" t="s">
        <v>82</v>
      </c>
      <c r="G97" s="25" t="s">
        <v>76</v>
      </c>
      <c r="H97" s="25">
        <v>6</v>
      </c>
      <c r="I97" s="25" t="s">
        <v>80</v>
      </c>
      <c r="J97" s="25" t="s">
        <v>74</v>
      </c>
      <c r="K97" s="25" t="s">
        <v>69</v>
      </c>
      <c r="L97" s="25" t="s">
        <v>82</v>
      </c>
      <c r="M97" s="25" t="s">
        <v>83</v>
      </c>
      <c r="N97" s="25" t="s">
        <v>82</v>
      </c>
      <c r="O97" s="25">
        <v>81</v>
      </c>
      <c r="P97" s="25" t="s">
        <v>82</v>
      </c>
      <c r="Q97" s="25" t="s">
        <v>82</v>
      </c>
      <c r="R97" s="25" t="s">
        <v>72</v>
      </c>
      <c r="S97" s="25" t="s">
        <v>82</v>
      </c>
      <c r="T97" s="25">
        <v>81</v>
      </c>
      <c r="V97" s="25" t="s">
        <v>70</v>
      </c>
      <c r="X97" s="25" t="s">
        <v>80</v>
      </c>
      <c r="Y97" s="25" t="s">
        <v>79</v>
      </c>
    </row>
    <row r="98" spans="5:25" s="24" customFormat="1" hidden="1">
      <c r="E98" s="24">
        <v>812</v>
      </c>
      <c r="F98" s="25" t="s">
        <v>82</v>
      </c>
      <c r="G98" s="25" t="s">
        <v>76</v>
      </c>
      <c r="H98" s="25">
        <v>6</v>
      </c>
      <c r="I98" s="25" t="s">
        <v>80</v>
      </c>
      <c r="J98" s="25" t="s">
        <v>74</v>
      </c>
      <c r="K98" s="25" t="s">
        <v>69</v>
      </c>
      <c r="L98" s="25" t="s">
        <v>82</v>
      </c>
      <c r="M98" s="25" t="s">
        <v>83</v>
      </c>
      <c r="N98" s="25" t="s">
        <v>82</v>
      </c>
      <c r="O98" s="25">
        <v>81</v>
      </c>
      <c r="P98" s="25" t="s">
        <v>82</v>
      </c>
      <c r="Q98" s="25" t="s">
        <v>82</v>
      </c>
      <c r="R98" s="25" t="s">
        <v>72</v>
      </c>
      <c r="S98" s="25" t="s">
        <v>82</v>
      </c>
      <c r="T98" s="25">
        <v>81</v>
      </c>
      <c r="V98" s="25" t="s">
        <v>70</v>
      </c>
      <c r="X98" s="25" t="s">
        <v>80</v>
      </c>
      <c r="Y98" s="25" t="s">
        <v>79</v>
      </c>
    </row>
    <row r="99" spans="5:25" s="24" customFormat="1" hidden="1">
      <c r="E99" s="24">
        <v>801</v>
      </c>
      <c r="F99" s="25" t="s">
        <v>82</v>
      </c>
      <c r="G99" s="25" t="s">
        <v>76</v>
      </c>
      <c r="H99" s="25">
        <v>6</v>
      </c>
      <c r="I99" s="25" t="s">
        <v>80</v>
      </c>
      <c r="J99" s="25" t="s">
        <v>74</v>
      </c>
      <c r="K99" s="25" t="s">
        <v>69</v>
      </c>
      <c r="L99" s="25" t="s">
        <v>82</v>
      </c>
      <c r="M99" s="25" t="s">
        <v>83</v>
      </c>
      <c r="N99" s="25" t="s">
        <v>82</v>
      </c>
      <c r="O99" s="25">
        <v>81</v>
      </c>
      <c r="P99" s="25" t="s">
        <v>82</v>
      </c>
      <c r="Q99" s="25" t="s">
        <v>82</v>
      </c>
      <c r="R99" s="25" t="s">
        <v>72</v>
      </c>
      <c r="S99" s="25" t="s">
        <v>82</v>
      </c>
      <c r="T99" s="25">
        <v>81</v>
      </c>
      <c r="V99" s="25" t="s">
        <v>70</v>
      </c>
      <c r="X99" s="25" t="s">
        <v>80</v>
      </c>
      <c r="Y99" s="25" t="s">
        <v>79</v>
      </c>
    </row>
    <row r="100" spans="5:25" s="24" customFormat="1" hidden="1">
      <c r="E100" s="24">
        <v>802</v>
      </c>
      <c r="F100" s="25" t="s">
        <v>82</v>
      </c>
      <c r="G100" s="25" t="s">
        <v>76</v>
      </c>
      <c r="H100" s="25">
        <v>6</v>
      </c>
      <c r="I100" s="25" t="s">
        <v>80</v>
      </c>
      <c r="J100" s="25" t="s">
        <v>74</v>
      </c>
      <c r="K100" s="25" t="s">
        <v>69</v>
      </c>
      <c r="L100" s="25" t="s">
        <v>82</v>
      </c>
      <c r="M100" s="25" t="s">
        <v>83</v>
      </c>
      <c r="N100" s="25" t="s">
        <v>82</v>
      </c>
      <c r="O100" s="25">
        <v>81</v>
      </c>
      <c r="P100" s="25" t="s">
        <v>82</v>
      </c>
      <c r="Q100" s="25" t="s">
        <v>82</v>
      </c>
      <c r="R100" s="25" t="s">
        <v>72</v>
      </c>
      <c r="S100" s="25" t="s">
        <v>82</v>
      </c>
      <c r="T100" s="25">
        <v>81</v>
      </c>
      <c r="V100" s="25" t="s">
        <v>70</v>
      </c>
      <c r="X100" s="25" t="s">
        <v>80</v>
      </c>
      <c r="Y100" s="25" t="s">
        <v>79</v>
      </c>
    </row>
    <row r="101" spans="5:25" s="24" customFormat="1" hidden="1">
      <c r="E101" s="24">
        <v>803</v>
      </c>
      <c r="F101" s="25" t="s">
        <v>82</v>
      </c>
      <c r="G101" s="25" t="s">
        <v>76</v>
      </c>
      <c r="H101" s="25">
        <v>6</v>
      </c>
      <c r="I101" s="25" t="s">
        <v>80</v>
      </c>
      <c r="J101" s="25" t="s">
        <v>74</v>
      </c>
      <c r="K101" s="25" t="s">
        <v>69</v>
      </c>
      <c r="L101" s="25" t="s">
        <v>82</v>
      </c>
      <c r="M101" s="25" t="s">
        <v>83</v>
      </c>
      <c r="N101" s="25" t="s">
        <v>82</v>
      </c>
      <c r="O101" s="25">
        <v>81</v>
      </c>
      <c r="P101" s="25" t="s">
        <v>82</v>
      </c>
      <c r="Q101" s="25" t="s">
        <v>82</v>
      </c>
      <c r="R101" s="25" t="s">
        <v>72</v>
      </c>
      <c r="S101" s="25" t="s">
        <v>82</v>
      </c>
      <c r="T101" s="25">
        <v>81</v>
      </c>
      <c r="V101" s="25" t="s">
        <v>70</v>
      </c>
      <c r="X101" s="25" t="s">
        <v>80</v>
      </c>
      <c r="Y101" s="25" t="s">
        <v>79</v>
      </c>
    </row>
    <row r="102" spans="5:25" s="24" customFormat="1" hidden="1">
      <c r="E102" s="24">
        <v>804</v>
      </c>
      <c r="F102" s="25" t="s">
        <v>82</v>
      </c>
      <c r="G102" s="25" t="s">
        <v>76</v>
      </c>
      <c r="H102" s="25">
        <v>6</v>
      </c>
      <c r="I102" s="25" t="s">
        <v>80</v>
      </c>
      <c r="J102" s="25" t="s">
        <v>74</v>
      </c>
      <c r="K102" s="25" t="s">
        <v>69</v>
      </c>
      <c r="L102" s="25" t="s">
        <v>82</v>
      </c>
      <c r="M102" s="25" t="s">
        <v>83</v>
      </c>
      <c r="N102" s="25" t="s">
        <v>82</v>
      </c>
      <c r="O102" s="25">
        <v>81</v>
      </c>
      <c r="P102" s="25" t="s">
        <v>82</v>
      </c>
      <c r="Q102" s="25" t="s">
        <v>82</v>
      </c>
      <c r="R102" s="25" t="s">
        <v>72</v>
      </c>
      <c r="S102" s="25" t="s">
        <v>82</v>
      </c>
      <c r="T102" s="25">
        <v>81</v>
      </c>
      <c r="V102" s="25" t="s">
        <v>70</v>
      </c>
      <c r="X102" s="25" t="s">
        <v>80</v>
      </c>
      <c r="Y102" s="25" t="s">
        <v>79</v>
      </c>
    </row>
    <row r="103" spans="5:25" s="24" customFormat="1" hidden="1">
      <c r="E103" s="24">
        <v>805</v>
      </c>
      <c r="F103" s="25" t="s">
        <v>82</v>
      </c>
      <c r="G103" s="25" t="s">
        <v>76</v>
      </c>
      <c r="H103" s="25">
        <v>6</v>
      </c>
      <c r="I103" s="25" t="s">
        <v>80</v>
      </c>
      <c r="J103" s="25" t="s">
        <v>74</v>
      </c>
      <c r="K103" s="25" t="s">
        <v>69</v>
      </c>
      <c r="L103" s="25" t="s">
        <v>82</v>
      </c>
      <c r="M103" s="25" t="s">
        <v>83</v>
      </c>
      <c r="N103" s="25" t="s">
        <v>82</v>
      </c>
      <c r="O103" s="25">
        <v>81</v>
      </c>
      <c r="P103" s="25" t="s">
        <v>82</v>
      </c>
      <c r="Q103" s="25" t="s">
        <v>82</v>
      </c>
      <c r="R103" s="25" t="s">
        <v>72</v>
      </c>
      <c r="S103" s="25" t="s">
        <v>82</v>
      </c>
      <c r="T103" s="25">
        <v>81</v>
      </c>
      <c r="V103" s="25" t="s">
        <v>70</v>
      </c>
      <c r="X103" s="25" t="s">
        <v>80</v>
      </c>
      <c r="Y103" s="25" t="s">
        <v>79</v>
      </c>
    </row>
    <row r="104" spans="5:25" s="24" customFormat="1" hidden="1">
      <c r="E104" s="24">
        <v>806</v>
      </c>
      <c r="F104" s="25" t="s">
        <v>82</v>
      </c>
      <c r="G104" s="25" t="s">
        <v>76</v>
      </c>
      <c r="H104" s="25">
        <v>6</v>
      </c>
      <c r="I104" s="25" t="s">
        <v>80</v>
      </c>
      <c r="J104" s="25" t="s">
        <v>74</v>
      </c>
      <c r="K104" s="25" t="s">
        <v>69</v>
      </c>
      <c r="L104" s="25" t="s">
        <v>82</v>
      </c>
      <c r="M104" s="25" t="s">
        <v>83</v>
      </c>
      <c r="N104" s="25" t="s">
        <v>82</v>
      </c>
      <c r="O104" s="25">
        <v>81</v>
      </c>
      <c r="P104" s="25" t="s">
        <v>82</v>
      </c>
      <c r="Q104" s="25" t="s">
        <v>82</v>
      </c>
      <c r="R104" s="25" t="s">
        <v>72</v>
      </c>
      <c r="S104" s="25" t="s">
        <v>82</v>
      </c>
      <c r="T104" s="25">
        <v>81</v>
      </c>
      <c r="V104" s="25" t="s">
        <v>70</v>
      </c>
      <c r="X104" s="25" t="s">
        <v>80</v>
      </c>
      <c r="Y104" s="25" t="s">
        <v>79</v>
      </c>
    </row>
    <row r="105" spans="5:25" s="24" customFormat="1" hidden="1">
      <c r="E105" s="24">
        <v>807</v>
      </c>
      <c r="F105" s="25" t="s">
        <v>82</v>
      </c>
      <c r="G105" s="25" t="s">
        <v>76</v>
      </c>
      <c r="H105" s="25">
        <v>6</v>
      </c>
      <c r="I105" s="25" t="s">
        <v>80</v>
      </c>
      <c r="J105" s="25" t="s">
        <v>74</v>
      </c>
      <c r="K105" s="25" t="s">
        <v>69</v>
      </c>
      <c r="L105" s="25" t="s">
        <v>82</v>
      </c>
      <c r="M105" s="25" t="s">
        <v>83</v>
      </c>
      <c r="N105" s="25" t="s">
        <v>82</v>
      </c>
      <c r="O105" s="25">
        <v>81</v>
      </c>
      <c r="P105" s="25" t="s">
        <v>82</v>
      </c>
      <c r="Q105" s="25" t="s">
        <v>82</v>
      </c>
      <c r="R105" s="25" t="s">
        <v>72</v>
      </c>
      <c r="S105" s="25" t="s">
        <v>82</v>
      </c>
      <c r="T105" s="25">
        <v>81</v>
      </c>
      <c r="V105" s="25" t="s">
        <v>70</v>
      </c>
      <c r="X105" s="25" t="s">
        <v>80</v>
      </c>
      <c r="Y105" s="25" t="s">
        <v>79</v>
      </c>
    </row>
    <row r="106" spans="5:25" s="24" customFormat="1" hidden="1">
      <c r="E106" s="24">
        <v>908</v>
      </c>
      <c r="F106" s="25" t="s">
        <v>82</v>
      </c>
      <c r="G106" s="25" t="s">
        <v>76</v>
      </c>
      <c r="H106" s="25">
        <v>6</v>
      </c>
      <c r="I106" s="25" t="s">
        <v>80</v>
      </c>
      <c r="J106" s="25" t="s">
        <v>74</v>
      </c>
      <c r="K106" s="25" t="s">
        <v>69</v>
      </c>
      <c r="L106" s="25" t="s">
        <v>84</v>
      </c>
      <c r="M106" s="25" t="s">
        <v>83</v>
      </c>
      <c r="N106" s="25" t="s">
        <v>84</v>
      </c>
      <c r="O106" s="25">
        <v>91</v>
      </c>
      <c r="P106" s="25" t="s">
        <v>84</v>
      </c>
      <c r="Q106" s="25" t="s">
        <v>84</v>
      </c>
      <c r="R106" s="25" t="s">
        <v>72</v>
      </c>
      <c r="S106" s="25" t="s">
        <v>84</v>
      </c>
      <c r="T106" s="25">
        <v>91</v>
      </c>
      <c r="V106" s="25" t="s">
        <v>70</v>
      </c>
      <c r="X106" s="25" t="s">
        <v>80</v>
      </c>
      <c r="Y106" s="25" t="s">
        <v>79</v>
      </c>
    </row>
    <row r="107" spans="5:25" s="24" customFormat="1" hidden="1">
      <c r="E107" s="24">
        <v>909</v>
      </c>
      <c r="F107" s="25" t="s">
        <v>82</v>
      </c>
      <c r="G107" s="25" t="s">
        <v>76</v>
      </c>
      <c r="H107" s="25">
        <v>6</v>
      </c>
      <c r="I107" s="25" t="s">
        <v>80</v>
      </c>
      <c r="J107" s="25" t="s">
        <v>74</v>
      </c>
      <c r="K107" s="25" t="s">
        <v>69</v>
      </c>
      <c r="L107" s="25" t="s">
        <v>84</v>
      </c>
      <c r="M107" s="25" t="s">
        <v>83</v>
      </c>
      <c r="N107" s="25" t="s">
        <v>84</v>
      </c>
      <c r="O107" s="25">
        <v>91</v>
      </c>
      <c r="P107" s="25" t="s">
        <v>84</v>
      </c>
      <c r="Q107" s="25" t="s">
        <v>84</v>
      </c>
      <c r="R107" s="25" t="s">
        <v>72</v>
      </c>
      <c r="S107" s="25" t="s">
        <v>84</v>
      </c>
      <c r="T107" s="25">
        <v>91</v>
      </c>
      <c r="V107" s="25" t="s">
        <v>70</v>
      </c>
      <c r="X107" s="25" t="s">
        <v>80</v>
      </c>
      <c r="Y107" s="25" t="s">
        <v>79</v>
      </c>
    </row>
    <row r="108" spans="5:25" s="24" customFormat="1" hidden="1">
      <c r="E108" s="24">
        <v>910</v>
      </c>
      <c r="F108" s="25" t="s">
        <v>82</v>
      </c>
      <c r="G108" s="25" t="s">
        <v>76</v>
      </c>
      <c r="H108" s="25">
        <v>6</v>
      </c>
      <c r="I108" s="25" t="s">
        <v>80</v>
      </c>
      <c r="J108" s="25" t="s">
        <v>74</v>
      </c>
      <c r="K108" s="25" t="s">
        <v>69</v>
      </c>
      <c r="L108" s="25" t="s">
        <v>84</v>
      </c>
      <c r="M108" s="25" t="s">
        <v>83</v>
      </c>
      <c r="N108" s="25" t="s">
        <v>84</v>
      </c>
      <c r="O108" s="25">
        <v>91</v>
      </c>
      <c r="P108" s="25" t="s">
        <v>84</v>
      </c>
      <c r="Q108" s="25" t="s">
        <v>84</v>
      </c>
      <c r="R108" s="25" t="s">
        <v>72</v>
      </c>
      <c r="S108" s="25" t="s">
        <v>84</v>
      </c>
      <c r="T108" s="25">
        <v>91</v>
      </c>
      <c r="V108" s="25" t="s">
        <v>70</v>
      </c>
      <c r="X108" s="25" t="s">
        <v>80</v>
      </c>
      <c r="Y108" s="25" t="s">
        <v>79</v>
      </c>
    </row>
    <row r="109" spans="5:25" s="24" customFormat="1" hidden="1">
      <c r="E109" s="24">
        <v>911</v>
      </c>
      <c r="F109" s="25" t="s">
        <v>84</v>
      </c>
      <c r="G109" s="25" t="s">
        <v>76</v>
      </c>
      <c r="H109" s="25">
        <v>6</v>
      </c>
      <c r="I109" s="25" t="s">
        <v>80</v>
      </c>
      <c r="J109" s="25" t="s">
        <v>74</v>
      </c>
      <c r="K109" s="25" t="s">
        <v>69</v>
      </c>
      <c r="L109" s="25" t="s">
        <v>84</v>
      </c>
      <c r="M109" s="25" t="s">
        <v>83</v>
      </c>
      <c r="N109" s="25" t="s">
        <v>84</v>
      </c>
      <c r="O109" s="25">
        <v>91</v>
      </c>
      <c r="P109" s="25" t="s">
        <v>84</v>
      </c>
      <c r="Q109" s="25" t="s">
        <v>84</v>
      </c>
      <c r="R109" s="25" t="s">
        <v>72</v>
      </c>
      <c r="S109" s="25" t="s">
        <v>84</v>
      </c>
      <c r="T109" s="25">
        <v>91</v>
      </c>
      <c r="V109" s="25" t="s">
        <v>70</v>
      </c>
      <c r="X109" s="25" t="s">
        <v>80</v>
      </c>
      <c r="Y109" s="25" t="s">
        <v>79</v>
      </c>
    </row>
    <row r="110" spans="5:25" s="24" customFormat="1" hidden="1">
      <c r="E110" s="24">
        <v>912</v>
      </c>
      <c r="F110" s="25" t="s">
        <v>84</v>
      </c>
      <c r="G110" s="25" t="s">
        <v>76</v>
      </c>
      <c r="H110" s="25">
        <v>6</v>
      </c>
      <c r="I110" s="25" t="s">
        <v>80</v>
      </c>
      <c r="J110" s="25" t="s">
        <v>74</v>
      </c>
      <c r="K110" s="25" t="s">
        <v>69</v>
      </c>
      <c r="L110" s="25" t="s">
        <v>84</v>
      </c>
      <c r="M110" s="25" t="s">
        <v>83</v>
      </c>
      <c r="N110" s="25" t="s">
        <v>84</v>
      </c>
      <c r="O110" s="25">
        <v>91</v>
      </c>
      <c r="P110" s="25" t="s">
        <v>84</v>
      </c>
      <c r="Q110" s="25" t="s">
        <v>84</v>
      </c>
      <c r="R110" s="25" t="s">
        <v>72</v>
      </c>
      <c r="S110" s="25" t="s">
        <v>84</v>
      </c>
      <c r="T110" s="25">
        <v>91</v>
      </c>
      <c r="V110" s="25" t="s">
        <v>70</v>
      </c>
      <c r="X110" s="25" t="s">
        <v>80</v>
      </c>
      <c r="Y110" s="25" t="s">
        <v>79</v>
      </c>
    </row>
    <row r="111" spans="5:25" s="24" customFormat="1" hidden="1">
      <c r="E111" s="24">
        <v>901</v>
      </c>
      <c r="F111" s="25" t="s">
        <v>84</v>
      </c>
      <c r="G111" s="25" t="s">
        <v>76</v>
      </c>
      <c r="H111" s="25">
        <v>6</v>
      </c>
      <c r="I111" s="25" t="s">
        <v>80</v>
      </c>
      <c r="J111" s="25" t="s">
        <v>74</v>
      </c>
      <c r="K111" s="25" t="s">
        <v>69</v>
      </c>
      <c r="L111" s="25" t="s">
        <v>84</v>
      </c>
      <c r="M111" s="25" t="s">
        <v>83</v>
      </c>
      <c r="N111" s="25" t="s">
        <v>84</v>
      </c>
      <c r="O111" s="25">
        <v>91</v>
      </c>
      <c r="P111" s="25" t="s">
        <v>84</v>
      </c>
      <c r="Q111" s="25" t="s">
        <v>84</v>
      </c>
      <c r="R111" s="25" t="s">
        <v>72</v>
      </c>
      <c r="S111" s="25" t="s">
        <v>84</v>
      </c>
      <c r="T111" s="25">
        <v>91</v>
      </c>
      <c r="V111" s="25" t="s">
        <v>70</v>
      </c>
      <c r="X111" s="25" t="s">
        <v>80</v>
      </c>
      <c r="Y111" s="25" t="s">
        <v>79</v>
      </c>
    </row>
    <row r="112" spans="5:25" s="24" customFormat="1" hidden="1">
      <c r="E112" s="24">
        <v>902</v>
      </c>
      <c r="F112" s="25" t="s">
        <v>84</v>
      </c>
      <c r="G112" s="25" t="s">
        <v>76</v>
      </c>
      <c r="H112" s="25">
        <v>6</v>
      </c>
      <c r="I112" s="25" t="s">
        <v>80</v>
      </c>
      <c r="J112" s="25" t="s">
        <v>74</v>
      </c>
      <c r="K112" s="25" t="s">
        <v>69</v>
      </c>
      <c r="L112" s="25" t="s">
        <v>84</v>
      </c>
      <c r="M112" s="25" t="s">
        <v>83</v>
      </c>
      <c r="N112" s="25" t="s">
        <v>84</v>
      </c>
      <c r="O112" s="25">
        <v>91</v>
      </c>
      <c r="P112" s="25" t="s">
        <v>84</v>
      </c>
      <c r="Q112" s="25" t="s">
        <v>84</v>
      </c>
      <c r="R112" s="25" t="s">
        <v>72</v>
      </c>
      <c r="S112" s="25" t="s">
        <v>84</v>
      </c>
      <c r="T112" s="25">
        <v>91</v>
      </c>
      <c r="V112" s="25" t="s">
        <v>70</v>
      </c>
      <c r="X112" s="25" t="s">
        <v>80</v>
      </c>
      <c r="Y112" s="25" t="s">
        <v>79</v>
      </c>
    </row>
    <row r="113" spans="5:25" s="24" customFormat="1" hidden="1">
      <c r="E113" s="24">
        <v>903</v>
      </c>
      <c r="F113" s="25" t="s">
        <v>84</v>
      </c>
      <c r="G113" s="25" t="s">
        <v>76</v>
      </c>
      <c r="H113" s="25">
        <v>6</v>
      </c>
      <c r="I113" s="25" t="s">
        <v>80</v>
      </c>
      <c r="J113" s="25" t="s">
        <v>74</v>
      </c>
      <c r="K113" s="25" t="s">
        <v>69</v>
      </c>
      <c r="L113" s="25" t="s">
        <v>84</v>
      </c>
      <c r="M113" s="25" t="s">
        <v>83</v>
      </c>
      <c r="N113" s="25" t="s">
        <v>84</v>
      </c>
      <c r="O113" s="25">
        <v>91</v>
      </c>
      <c r="P113" s="25" t="s">
        <v>84</v>
      </c>
      <c r="Q113" s="25" t="s">
        <v>84</v>
      </c>
      <c r="R113" s="25" t="s">
        <v>72</v>
      </c>
      <c r="S113" s="25" t="s">
        <v>84</v>
      </c>
      <c r="T113" s="25">
        <v>91</v>
      </c>
      <c r="V113" s="25" t="s">
        <v>70</v>
      </c>
      <c r="X113" s="25" t="s">
        <v>80</v>
      </c>
      <c r="Y113" s="25" t="s">
        <v>79</v>
      </c>
    </row>
    <row r="114" spans="5:25" s="24" customFormat="1" hidden="1">
      <c r="E114" s="24">
        <v>904</v>
      </c>
      <c r="F114" s="25" t="s">
        <v>84</v>
      </c>
      <c r="G114" s="25" t="s">
        <v>76</v>
      </c>
      <c r="H114" s="25">
        <v>6</v>
      </c>
      <c r="I114" s="25" t="s">
        <v>80</v>
      </c>
      <c r="J114" s="25" t="s">
        <v>74</v>
      </c>
      <c r="K114" s="25" t="s">
        <v>69</v>
      </c>
      <c r="L114" s="25" t="s">
        <v>84</v>
      </c>
      <c r="M114" s="25" t="s">
        <v>83</v>
      </c>
      <c r="N114" s="25" t="s">
        <v>84</v>
      </c>
      <c r="O114" s="25">
        <v>91</v>
      </c>
      <c r="P114" s="25" t="s">
        <v>84</v>
      </c>
      <c r="Q114" s="25" t="s">
        <v>84</v>
      </c>
      <c r="R114" s="25" t="s">
        <v>72</v>
      </c>
      <c r="S114" s="25" t="s">
        <v>84</v>
      </c>
      <c r="T114" s="25">
        <v>91</v>
      </c>
      <c r="V114" s="25" t="s">
        <v>70</v>
      </c>
      <c r="X114" s="25" t="s">
        <v>80</v>
      </c>
      <c r="Y114" s="25" t="s">
        <v>79</v>
      </c>
    </row>
    <row r="115" spans="5:25" s="24" customFormat="1" hidden="1">
      <c r="E115" s="24">
        <v>905</v>
      </c>
      <c r="F115" s="25" t="s">
        <v>84</v>
      </c>
      <c r="G115" s="25" t="s">
        <v>76</v>
      </c>
      <c r="H115" s="25">
        <v>6</v>
      </c>
      <c r="I115" s="25" t="s">
        <v>80</v>
      </c>
      <c r="J115" s="25" t="s">
        <v>74</v>
      </c>
      <c r="K115" s="25" t="s">
        <v>69</v>
      </c>
      <c r="L115" s="25" t="s">
        <v>84</v>
      </c>
      <c r="M115" s="25" t="s">
        <v>83</v>
      </c>
      <c r="N115" s="25" t="s">
        <v>84</v>
      </c>
      <c r="O115" s="25">
        <v>91</v>
      </c>
      <c r="P115" s="25" t="s">
        <v>84</v>
      </c>
      <c r="Q115" s="25" t="s">
        <v>84</v>
      </c>
      <c r="R115" s="25" t="s">
        <v>72</v>
      </c>
      <c r="S115" s="25" t="s">
        <v>84</v>
      </c>
      <c r="T115" s="25">
        <v>91</v>
      </c>
      <c r="V115" s="25" t="s">
        <v>70</v>
      </c>
      <c r="X115" s="25" t="s">
        <v>80</v>
      </c>
      <c r="Y115" s="25" t="s">
        <v>79</v>
      </c>
    </row>
    <row r="116" spans="5:25" s="24" customFormat="1" hidden="1">
      <c r="E116" s="24">
        <v>906</v>
      </c>
      <c r="F116" s="25" t="s">
        <v>84</v>
      </c>
      <c r="G116" s="25" t="s">
        <v>76</v>
      </c>
      <c r="H116" s="25">
        <v>6</v>
      </c>
      <c r="I116" s="25" t="s">
        <v>80</v>
      </c>
      <c r="J116" s="25" t="s">
        <v>74</v>
      </c>
      <c r="K116" s="25" t="s">
        <v>69</v>
      </c>
      <c r="L116" s="25" t="s">
        <v>84</v>
      </c>
      <c r="M116" s="25" t="s">
        <v>83</v>
      </c>
      <c r="N116" s="25" t="s">
        <v>84</v>
      </c>
      <c r="O116" s="25">
        <v>91</v>
      </c>
      <c r="P116" s="25" t="s">
        <v>84</v>
      </c>
      <c r="Q116" s="25" t="s">
        <v>84</v>
      </c>
      <c r="R116" s="25" t="s">
        <v>72</v>
      </c>
      <c r="S116" s="25" t="s">
        <v>84</v>
      </c>
      <c r="T116" s="25">
        <v>91</v>
      </c>
      <c r="V116" s="25" t="s">
        <v>70</v>
      </c>
      <c r="X116" s="25" t="s">
        <v>80</v>
      </c>
      <c r="Y116" s="25" t="s">
        <v>79</v>
      </c>
    </row>
    <row r="117" spans="5:25" s="24" customFormat="1" hidden="1">
      <c r="E117" s="24">
        <v>907</v>
      </c>
      <c r="F117" s="25" t="s">
        <v>84</v>
      </c>
      <c r="G117" s="25" t="s">
        <v>76</v>
      </c>
      <c r="H117" s="25">
        <v>6</v>
      </c>
      <c r="I117" s="25" t="s">
        <v>80</v>
      </c>
      <c r="J117" s="25" t="s">
        <v>74</v>
      </c>
      <c r="K117" s="25" t="s">
        <v>69</v>
      </c>
      <c r="L117" s="25" t="s">
        <v>84</v>
      </c>
      <c r="M117" s="25" t="s">
        <v>83</v>
      </c>
      <c r="N117" s="25" t="s">
        <v>84</v>
      </c>
      <c r="O117" s="25">
        <v>91</v>
      </c>
      <c r="P117" s="25" t="s">
        <v>84</v>
      </c>
      <c r="Q117" s="25" t="s">
        <v>84</v>
      </c>
      <c r="R117" s="25" t="s">
        <v>72</v>
      </c>
      <c r="S117" s="25" t="s">
        <v>84</v>
      </c>
      <c r="T117" s="25">
        <v>91</v>
      </c>
      <c r="V117" s="25" t="s">
        <v>70</v>
      </c>
      <c r="X117" s="25" t="s">
        <v>80</v>
      </c>
      <c r="Y117" s="25" t="s">
        <v>79</v>
      </c>
    </row>
  </sheetData>
  <sheetProtection algorithmName="SHA-512" hashValue="q/i6yJSB25SImQU0syoRSTL4V7U3A7qagix1pw4DH4GM20cUx2bWn9FyfyJem8VN8UpnsGCnoCLaD7iJAWnVjg==" saltValue="qar/uzoZlmQcTqyktoqBrw==" spinCount="100000" sheet="1" formatRows="0" selectLockedCells="1"/>
  <mergeCells count="19">
    <mergeCell ref="B4:E4"/>
    <mergeCell ref="P2:Q2"/>
    <mergeCell ref="N2:O2"/>
    <mergeCell ref="H2:J2"/>
    <mergeCell ref="B2:G2"/>
    <mergeCell ref="H3:J3"/>
    <mergeCell ref="B3:G3"/>
    <mergeCell ref="P3:V3"/>
    <mergeCell ref="K2:M2"/>
    <mergeCell ref="N3:O3"/>
    <mergeCell ref="K4:AE4"/>
    <mergeCell ref="G4:J4"/>
    <mergeCell ref="Z2:AB2"/>
    <mergeCell ref="AC2:AE2"/>
    <mergeCell ref="AC3:AE3"/>
    <mergeCell ref="S2:V2"/>
    <mergeCell ref="W2:Y2"/>
    <mergeCell ref="W3:Y3"/>
    <mergeCell ref="Z3:AB3"/>
  </mergeCells>
  <phoneticPr fontId="1" type="noConversion"/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5B0EF-0582-4739-B6F9-89AFF574A6A0}">
  <dimension ref="B1:AI40"/>
  <sheetViews>
    <sheetView workbookViewId="0">
      <selection activeCell="M2" sqref="M2"/>
    </sheetView>
  </sheetViews>
  <sheetFormatPr defaultRowHeight="17"/>
  <cols>
    <col min="1" max="1" width="0.1796875" customWidth="1"/>
    <col min="2" max="29" width="3.6328125" customWidth="1"/>
    <col min="30" max="31" width="0.1796875" hidden="1" customWidth="1"/>
    <col min="32" max="35" width="4.6328125" hidden="1" customWidth="1"/>
    <col min="36" max="37" width="0" hidden="1" customWidth="1"/>
  </cols>
  <sheetData>
    <row r="1" spans="2:31" ht="1" customHeight="1" thickBot="1"/>
    <row r="2" spans="2:31" s="173" customFormat="1" ht="14" customHeight="1">
      <c r="B2" s="185" t="s">
        <v>9</v>
      </c>
      <c r="C2" s="186"/>
      <c r="D2" s="218"/>
      <c r="E2" s="219" t="str">
        <f>IF(M2=4,"魏氏兒童智力量表４",IF(M2=5,"魏氏兒童智力量表５", "魏氏兒童智力量表"))</f>
        <v>魏氏兒童智力量表</v>
      </c>
      <c r="F2" s="220"/>
      <c r="G2" s="220"/>
      <c r="H2" s="220"/>
      <c r="I2" s="220"/>
      <c r="J2" s="220"/>
      <c r="K2" s="221" t="s">
        <v>10</v>
      </c>
      <c r="L2" s="222"/>
      <c r="M2" s="10"/>
      <c r="N2" s="220" t="s">
        <v>11</v>
      </c>
      <c r="O2" s="220"/>
      <c r="P2" s="220"/>
      <c r="Q2" s="223"/>
      <c r="R2" s="224" t="s">
        <v>12</v>
      </c>
      <c r="S2" s="186"/>
      <c r="T2" s="218"/>
      <c r="U2" s="225"/>
      <c r="V2" s="226"/>
      <c r="W2" s="227"/>
      <c r="X2" s="208" t="s">
        <v>13</v>
      </c>
      <c r="Y2" s="208"/>
      <c r="Z2" s="208"/>
      <c r="AA2" s="11"/>
      <c r="AB2" s="10"/>
      <c r="AC2" s="12"/>
      <c r="AD2" s="209"/>
      <c r="AE2" s="209"/>
    </row>
    <row r="3" spans="2:31" s="173" customFormat="1" ht="14" customHeight="1">
      <c r="B3" s="210" t="s">
        <v>14</v>
      </c>
      <c r="C3" s="211"/>
      <c r="D3" s="212"/>
      <c r="E3" s="213"/>
      <c r="F3" s="214" t="str">
        <f>IF(M2=4,"全量表",IF(M2=5,"全量表",""))</f>
        <v/>
      </c>
      <c r="G3" s="215"/>
      <c r="H3" s="216"/>
      <c r="I3" s="217"/>
      <c r="J3" s="214" t="str">
        <f>IF(M2=4,"語文理解",IF(M2=5,"語文理解",""))</f>
        <v/>
      </c>
      <c r="K3" s="215"/>
      <c r="L3" s="216"/>
      <c r="M3" s="217"/>
      <c r="N3" s="214" t="str">
        <f>IF(M2=4,"知覺推理",IF(M2=5,"視覺空間",""))</f>
        <v/>
      </c>
      <c r="O3" s="215"/>
      <c r="P3" s="216"/>
      <c r="Q3" s="217"/>
      <c r="R3" s="214" t="str">
        <f>IF(M2=4,"工作記憶",IF(M2=5,"流體推理",""))</f>
        <v/>
      </c>
      <c r="S3" s="215"/>
      <c r="T3" s="216"/>
      <c r="U3" s="217"/>
      <c r="V3" s="233" t="str">
        <f>IF(M2=4,"處理速度",IF(M2=5,"工作記憶",""))</f>
        <v/>
      </c>
      <c r="W3" s="234"/>
      <c r="X3" s="235"/>
      <c r="Y3" s="236"/>
      <c r="Z3" s="237" t="str">
        <f>IF(M2=4,"",IF(M2=5,"處理速度",""))</f>
        <v/>
      </c>
      <c r="AA3" s="237"/>
      <c r="AB3" s="235"/>
      <c r="AC3" s="238"/>
      <c r="AD3" s="207"/>
      <c r="AE3" s="207"/>
    </row>
    <row r="4" spans="2:31" s="173" customFormat="1" ht="14" customHeight="1" thickBot="1">
      <c r="B4" s="228" t="s">
        <v>15</v>
      </c>
      <c r="C4" s="229"/>
      <c r="D4" s="229"/>
      <c r="E4" s="229"/>
      <c r="F4" s="230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2"/>
      <c r="AD4" s="174"/>
      <c r="AE4" s="174"/>
    </row>
    <row r="5" spans="2:31" ht="5" hidden="1" customHeight="1">
      <c r="B5" s="14"/>
      <c r="C5" s="15"/>
      <c r="D5" s="15"/>
      <c r="E5" s="15"/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3"/>
      <c r="AE5" s="13"/>
    </row>
    <row r="6" spans="2:31" ht="6" hidden="1" customHeight="1">
      <c r="B6" s="14"/>
      <c r="C6" s="15"/>
      <c r="D6" s="15"/>
      <c r="E6" s="15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3"/>
      <c r="AE6" s="13"/>
    </row>
    <row r="7" spans="2:31" ht="6" hidden="1" customHeight="1">
      <c r="B7" s="14"/>
      <c r="C7" s="15"/>
      <c r="D7" s="15"/>
      <c r="E7" s="15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3"/>
      <c r="AE7" s="13"/>
    </row>
    <row r="8" spans="2:31" ht="6" hidden="1" customHeight="1">
      <c r="B8" s="14"/>
      <c r="C8" s="15"/>
      <c r="D8" s="15"/>
      <c r="E8" s="15"/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13"/>
      <c r="AE8" s="13"/>
    </row>
    <row r="9" spans="2:31" ht="6" hidden="1" customHeight="1"/>
    <row r="10" spans="2:31" ht="17" hidden="1" customHeight="1"/>
    <row r="11" spans="2:31" ht="17" hidden="1" customHeight="1"/>
    <row r="12" spans="2:31" ht="17" hidden="1" customHeight="1"/>
    <row r="13" spans="2:31" ht="17" hidden="1" customHeight="1"/>
    <row r="14" spans="2:31" hidden="1"/>
    <row r="15" spans="2:31" hidden="1"/>
    <row r="16" spans="2:31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</sheetData>
  <sheetProtection algorithmName="SHA-512" hashValue="91p0fBGsEnpQM4Dfpov9peL/0veKgIMqqhdckk4y4QkqnOjB9T4F0I1x/oWGr7YcYDthjQFExenCjuSfyJfMLg==" saltValue="WLhutZhp+DteX0Ct+hOTuA==" spinCount="100000" sheet="1" objects="1" scenarios="1" selectLockedCells="1"/>
  <mergeCells count="24">
    <mergeCell ref="U2:W2"/>
    <mergeCell ref="B4:E4"/>
    <mergeCell ref="F4:AC4"/>
    <mergeCell ref="T3:U3"/>
    <mergeCell ref="V3:W3"/>
    <mergeCell ref="X3:Y3"/>
    <mergeCell ref="Z3:AA3"/>
    <mergeCell ref="AB3:AC3"/>
    <mergeCell ref="AD3:AE3"/>
    <mergeCell ref="X2:Z2"/>
    <mergeCell ref="AD2:AE2"/>
    <mergeCell ref="B3:E3"/>
    <mergeCell ref="F3:G3"/>
    <mergeCell ref="H3:I3"/>
    <mergeCell ref="J3:K3"/>
    <mergeCell ref="L3:M3"/>
    <mergeCell ref="N3:O3"/>
    <mergeCell ref="P3:Q3"/>
    <mergeCell ref="R3:S3"/>
    <mergeCell ref="B2:D2"/>
    <mergeCell ref="E2:J2"/>
    <mergeCell ref="K2:L2"/>
    <mergeCell ref="N2:Q2"/>
    <mergeCell ref="R2:T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2A193-0C0A-401C-9DBE-8D11D1BC4A07}">
  <sheetPr>
    <pageSetUpPr fitToPage="1"/>
  </sheetPr>
  <dimension ref="B1:AF14"/>
  <sheetViews>
    <sheetView zoomScaleNormal="100" workbookViewId="0">
      <selection activeCell="F5" sqref="F5:G5"/>
    </sheetView>
  </sheetViews>
  <sheetFormatPr defaultRowHeight="17"/>
  <cols>
    <col min="1" max="1" width="0.1796875" customWidth="1"/>
    <col min="2" max="29" width="3.6328125" customWidth="1"/>
    <col min="30" max="31" width="3.6328125" hidden="1" customWidth="1"/>
    <col min="32" max="32" width="0.36328125" hidden="1" customWidth="1"/>
    <col min="33" max="33" width="0" hidden="1" customWidth="1"/>
  </cols>
  <sheetData>
    <row r="1" spans="2:29" ht="1" customHeight="1" thickBot="1">
      <c r="B1" s="43"/>
      <c r="C1" s="43"/>
      <c r="D1" s="43"/>
      <c r="E1" s="43"/>
      <c r="F1" s="44"/>
      <c r="G1" s="43"/>
      <c r="H1" s="45"/>
      <c r="I1" s="45"/>
      <c r="J1" s="45"/>
      <c r="K1" s="46"/>
    </row>
    <row r="2" spans="2:29">
      <c r="B2" s="869"/>
      <c r="C2" s="870"/>
      <c r="D2" s="251" t="s">
        <v>188</v>
      </c>
      <c r="E2" s="192"/>
      <c r="F2" s="252"/>
      <c r="G2" s="856" t="s">
        <v>519</v>
      </c>
      <c r="H2" s="857"/>
      <c r="I2" s="857"/>
      <c r="J2" s="857"/>
      <c r="K2" s="858"/>
      <c r="L2" s="251" t="s">
        <v>86</v>
      </c>
      <c r="M2" s="192"/>
      <c r="N2" s="252"/>
      <c r="O2" s="225"/>
      <c r="P2" s="226"/>
      <c r="Q2" s="227"/>
      <c r="R2" s="303" t="s">
        <v>94</v>
      </c>
      <c r="S2" s="304"/>
      <c r="T2" s="305"/>
      <c r="U2" s="11"/>
      <c r="V2" s="38"/>
      <c r="W2" s="10"/>
      <c r="X2" s="839" t="s">
        <v>518</v>
      </c>
      <c r="Y2" s="840"/>
      <c r="Z2" s="841"/>
      <c r="AA2" s="850"/>
      <c r="AB2" s="851"/>
      <c r="AC2" s="172" t="s">
        <v>517</v>
      </c>
    </row>
    <row r="3" spans="2:29">
      <c r="B3" s="550"/>
      <c r="C3" s="553"/>
      <c r="D3" s="852" t="s">
        <v>516</v>
      </c>
      <c r="E3" s="853"/>
      <c r="F3" s="852" t="s">
        <v>515</v>
      </c>
      <c r="G3" s="853"/>
      <c r="H3" s="852" t="s">
        <v>514</v>
      </c>
      <c r="I3" s="853"/>
      <c r="J3" s="852" t="s">
        <v>513</v>
      </c>
      <c r="K3" s="853"/>
      <c r="L3" s="852" t="s">
        <v>512</v>
      </c>
      <c r="M3" s="853"/>
      <c r="N3" s="852" t="s">
        <v>511</v>
      </c>
      <c r="O3" s="853"/>
      <c r="P3" s="852" t="s">
        <v>510</v>
      </c>
      <c r="Q3" s="853"/>
      <c r="R3" s="852" t="s">
        <v>509</v>
      </c>
      <c r="S3" s="853"/>
      <c r="T3" s="852" t="s">
        <v>508</v>
      </c>
      <c r="U3" s="853"/>
      <c r="V3" s="852" t="s">
        <v>507</v>
      </c>
      <c r="W3" s="853"/>
      <c r="X3" s="852" t="s">
        <v>506</v>
      </c>
      <c r="Y3" s="853"/>
      <c r="Z3" s="852" t="s">
        <v>505</v>
      </c>
      <c r="AA3" s="853"/>
      <c r="AB3" s="861" t="s">
        <v>504</v>
      </c>
      <c r="AC3" s="862"/>
    </row>
    <row r="4" spans="2:29">
      <c r="B4" s="868" t="s">
        <v>114</v>
      </c>
      <c r="C4" s="834"/>
      <c r="D4" s="381"/>
      <c r="E4" s="382"/>
      <c r="F4" s="381"/>
      <c r="G4" s="382"/>
      <c r="H4" s="381"/>
      <c r="I4" s="382"/>
      <c r="J4" s="381"/>
      <c r="K4" s="382"/>
      <c r="L4" s="381"/>
      <c r="M4" s="382"/>
      <c r="N4" s="381"/>
      <c r="O4" s="382"/>
      <c r="P4" s="381"/>
      <c r="Q4" s="382"/>
      <c r="R4" s="381"/>
      <c r="S4" s="382"/>
      <c r="T4" s="381"/>
      <c r="U4" s="382"/>
      <c r="V4" s="381"/>
      <c r="W4" s="382"/>
      <c r="X4" s="381"/>
      <c r="Y4" s="382"/>
      <c r="Z4" s="381"/>
      <c r="AA4" s="382"/>
      <c r="AB4" s="381"/>
      <c r="AC4" s="863"/>
    </row>
    <row r="5" spans="2:29">
      <c r="B5" s="868" t="s">
        <v>89</v>
      </c>
      <c r="C5" s="834"/>
      <c r="D5" s="854"/>
      <c r="E5" s="855"/>
      <c r="F5" s="854"/>
      <c r="G5" s="855"/>
      <c r="H5" s="854"/>
      <c r="I5" s="855"/>
      <c r="J5" s="854"/>
      <c r="K5" s="855"/>
      <c r="L5" s="854"/>
      <c r="M5" s="855"/>
      <c r="N5" s="854"/>
      <c r="O5" s="855"/>
      <c r="P5" s="854"/>
      <c r="Q5" s="855"/>
      <c r="R5" s="854"/>
      <c r="S5" s="855"/>
      <c r="T5" s="854"/>
      <c r="U5" s="855"/>
      <c r="V5" s="854"/>
      <c r="W5" s="855"/>
      <c r="X5" s="854"/>
      <c r="Y5" s="855"/>
      <c r="Z5" s="854"/>
      <c r="AA5" s="855"/>
      <c r="AB5" s="854"/>
      <c r="AC5" s="864"/>
    </row>
    <row r="6" spans="2:29" ht="17.5" thickBot="1">
      <c r="B6" s="866" t="s">
        <v>503</v>
      </c>
      <c r="C6" s="867"/>
      <c r="D6" s="859" t="str">
        <f>IF(AND(LEN(TRIM(D5))&gt;0,D5&lt;17),"●","")</f>
        <v/>
      </c>
      <c r="E6" s="860"/>
      <c r="F6" s="859" t="str">
        <f>IF(AND(LEN(TRIM(F5))&gt;0,F5&lt;17),"●","")</f>
        <v/>
      </c>
      <c r="G6" s="860"/>
      <c r="H6" s="859" t="str">
        <f>IF(AND(LEN(TRIM(H5))&gt;0,H5&lt;17),"●","")</f>
        <v/>
      </c>
      <c r="I6" s="860"/>
      <c r="J6" s="859" t="str">
        <f>IF(AND(LEN(TRIM(J5))&gt;0,J5&lt;17),"●","")</f>
        <v/>
      </c>
      <c r="K6" s="860"/>
      <c r="L6" s="859" t="str">
        <f>IF(AND(LEN(TRIM(L5))&gt;0,L5&lt;17),"●","")</f>
        <v/>
      </c>
      <c r="M6" s="860"/>
      <c r="N6" s="859" t="str">
        <f>IF(AND(LEN(TRIM(N5))&gt;0,N5&lt;17),"●","")</f>
        <v/>
      </c>
      <c r="O6" s="860"/>
      <c r="P6" s="859" t="str">
        <f>IF(AND(LEN(TRIM(P5))&gt;0,P5&lt;17),"●","")</f>
        <v/>
      </c>
      <c r="Q6" s="860"/>
      <c r="R6" s="859" t="str">
        <f>IF(AND(LEN(TRIM(R5))&gt;0,R5&lt;17),"●","")</f>
        <v/>
      </c>
      <c r="S6" s="860"/>
      <c r="T6" s="859" t="str">
        <f>IF(AND(LEN(TRIM(T5))&gt;0,T5&lt;17),"●","")</f>
        <v/>
      </c>
      <c r="U6" s="860"/>
      <c r="V6" s="859" t="str">
        <f>IF(AND(LEN(TRIM(V5))&gt;0,V5&lt;17),"●","")</f>
        <v/>
      </c>
      <c r="W6" s="860"/>
      <c r="X6" s="859" t="str">
        <f>IF(AND(LEN(TRIM(X5))&gt;0,X5&lt;17),"●","")</f>
        <v/>
      </c>
      <c r="Y6" s="860"/>
      <c r="Z6" s="859" t="str">
        <f>IF(AND(LEN(TRIM(Z5))&gt;0,Z5&lt;17),"●","")</f>
        <v/>
      </c>
      <c r="AA6" s="860"/>
      <c r="AB6" s="859" t="str">
        <f>IF(AND(LEN(TRIM(AB5))&gt;0,AB5&lt;17),"●","")</f>
        <v/>
      </c>
      <c r="AC6" s="865"/>
    </row>
    <row r="7" spans="2:29" hidden="1"/>
    <row r="8" spans="2:29" hidden="1"/>
    <row r="9" spans="2:29" hidden="1"/>
    <row r="10" spans="2:29" hidden="1"/>
    <row r="11" spans="2:29" hidden="1"/>
    <row r="12" spans="2:29" hidden="1"/>
    <row r="13" spans="2:29" hidden="1"/>
    <row r="14" spans="2:29" hidden="1"/>
  </sheetData>
  <sheetProtection algorithmName="SHA-512" hashValue="wo0ffSM/o/R2gziqkH+yQ2HB0GTNsDQAjnIAJ5JJs5GtTzK83rOiip76k4GAbq4RWxJZ1w6vGHqQ2GAGrjSgNQ==" saltValue="XfLTOYPQwDWTrG3ri/hlMQ==" spinCount="100000" sheet="1" formatRows="0" selectLockedCells="1"/>
  <mergeCells count="63">
    <mergeCell ref="B6:C6"/>
    <mergeCell ref="D2:F2"/>
    <mergeCell ref="B4:C4"/>
    <mergeCell ref="B5:C5"/>
    <mergeCell ref="T5:U5"/>
    <mergeCell ref="T6:U6"/>
    <mergeCell ref="J6:K6"/>
    <mergeCell ref="F4:G4"/>
    <mergeCell ref="B2:C3"/>
    <mergeCell ref="D6:E6"/>
    <mergeCell ref="D4:E4"/>
    <mergeCell ref="D5:E5"/>
    <mergeCell ref="D3:E3"/>
    <mergeCell ref="N6:O6"/>
    <mergeCell ref="P3:Q3"/>
    <mergeCell ref="P4:Q4"/>
    <mergeCell ref="R6:S6"/>
    <mergeCell ref="T3:U3"/>
    <mergeCell ref="T4:U4"/>
    <mergeCell ref="V3:W3"/>
    <mergeCell ref="V4:W4"/>
    <mergeCell ref="V5:W5"/>
    <mergeCell ref="V6:W6"/>
    <mergeCell ref="AB3:AC3"/>
    <mergeCell ref="AB4:AC4"/>
    <mergeCell ref="AB5:AC5"/>
    <mergeCell ref="AB6:AC6"/>
    <mergeCell ref="X3:Y3"/>
    <mergeCell ref="X4:Y4"/>
    <mergeCell ref="X5:Y5"/>
    <mergeCell ref="X6:Y6"/>
    <mergeCell ref="Z3:AA3"/>
    <mergeCell ref="Z4:AA4"/>
    <mergeCell ref="Z5:AA5"/>
    <mergeCell ref="Z6:AA6"/>
    <mergeCell ref="P5:Q5"/>
    <mergeCell ref="P6:Q6"/>
    <mergeCell ref="N3:O3"/>
    <mergeCell ref="F6:G6"/>
    <mergeCell ref="H3:I3"/>
    <mergeCell ref="H4:I4"/>
    <mergeCell ref="H5:I5"/>
    <mergeCell ref="H6:I6"/>
    <mergeCell ref="L6:M6"/>
    <mergeCell ref="J5:K5"/>
    <mergeCell ref="F5:G5"/>
    <mergeCell ref="N5:O5"/>
    <mergeCell ref="AA2:AB2"/>
    <mergeCell ref="F3:G3"/>
    <mergeCell ref="X2:Z2"/>
    <mergeCell ref="L4:M4"/>
    <mergeCell ref="L5:M5"/>
    <mergeCell ref="R4:S4"/>
    <mergeCell ref="R5:S5"/>
    <mergeCell ref="J3:K3"/>
    <mergeCell ref="R3:S3"/>
    <mergeCell ref="L3:M3"/>
    <mergeCell ref="L2:N2"/>
    <mergeCell ref="O2:Q2"/>
    <mergeCell ref="R2:T2"/>
    <mergeCell ref="G2:K2"/>
    <mergeCell ref="J4:K4"/>
    <mergeCell ref="N4:O4"/>
  </mergeCells>
  <phoneticPr fontId="1" type="noConversion"/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40885-24CE-4ACD-840D-A17FF7D5A3A1}">
  <sheetPr>
    <tabColor theme="9" tint="0.59999389629810485"/>
  </sheetPr>
  <dimension ref="B1:AI128"/>
  <sheetViews>
    <sheetView workbookViewId="0">
      <selection activeCell="O3" sqref="O3:P3"/>
    </sheetView>
  </sheetViews>
  <sheetFormatPr defaultRowHeight="17"/>
  <cols>
    <col min="1" max="1" width="0.1796875" customWidth="1"/>
    <col min="2" max="31" width="3.6328125" customWidth="1"/>
    <col min="32" max="33" width="0.1796875" hidden="1" customWidth="1"/>
    <col min="34" max="35" width="3.6328125" hidden="1" customWidth="1"/>
    <col min="36" max="38" width="0" hidden="1" customWidth="1"/>
  </cols>
  <sheetData>
    <row r="1" spans="2:31" ht="1" customHeight="1" thickBot="1"/>
    <row r="2" spans="2:31">
      <c r="B2" s="247" t="s">
        <v>9</v>
      </c>
      <c r="C2" s="248"/>
      <c r="D2" s="248"/>
      <c r="E2" s="249" t="s">
        <v>16</v>
      </c>
      <c r="F2" s="249"/>
      <c r="G2" s="249"/>
      <c r="H2" s="249"/>
      <c r="I2" s="249"/>
      <c r="J2" s="248" t="s">
        <v>12</v>
      </c>
      <c r="K2" s="248"/>
      <c r="L2" s="248"/>
      <c r="M2" s="225"/>
      <c r="N2" s="226"/>
      <c r="O2" s="227"/>
      <c r="P2" s="250" t="s">
        <v>13</v>
      </c>
      <c r="Q2" s="250"/>
      <c r="R2" s="250"/>
      <c r="S2" s="11"/>
      <c r="T2" s="10"/>
      <c r="U2" s="10"/>
      <c r="V2" s="251" t="s">
        <v>17</v>
      </c>
      <c r="W2" s="192"/>
      <c r="X2" s="192"/>
      <c r="Y2" s="252"/>
      <c r="Z2" s="22"/>
      <c r="AA2" s="239" t="s">
        <v>18</v>
      </c>
      <c r="AB2" s="240"/>
      <c r="AC2" s="240"/>
      <c r="AD2" s="241" t="str">
        <f>IF(AND(F14&gt;100,T2*Z2&gt;0,T2&lt;13,Z2&lt;10),VLOOKUP(F14,E17:S124,2,FALSE),"")</f>
        <v/>
      </c>
      <c r="AE2" s="242"/>
    </row>
    <row r="3" spans="2:31" ht="14" customHeight="1">
      <c r="B3" s="243" t="s">
        <v>19</v>
      </c>
      <c r="C3" s="189"/>
      <c r="D3" s="189"/>
      <c r="E3" s="235"/>
      <c r="F3" s="236"/>
      <c r="G3" s="244" t="s">
        <v>20</v>
      </c>
      <c r="H3" s="189"/>
      <c r="I3" s="189"/>
      <c r="J3" s="245"/>
      <c r="K3" s="246"/>
      <c r="L3" s="244" t="s">
        <v>21</v>
      </c>
      <c r="M3" s="189"/>
      <c r="N3" s="189"/>
      <c r="O3" s="245"/>
      <c r="P3" s="246"/>
      <c r="Q3" s="244" t="s">
        <v>22</v>
      </c>
      <c r="R3" s="189"/>
      <c r="S3" s="189"/>
      <c r="T3" s="235"/>
      <c r="U3" s="236"/>
      <c r="V3" s="244" t="s">
        <v>23</v>
      </c>
      <c r="W3" s="189"/>
      <c r="X3" s="189"/>
      <c r="Y3" s="253" t="str">
        <f>P13</f>
        <v/>
      </c>
      <c r="Z3" s="253"/>
      <c r="AA3" s="254"/>
      <c r="AB3" s="255"/>
      <c r="AC3" s="255"/>
      <c r="AD3" s="255"/>
      <c r="AE3" s="256"/>
    </row>
    <row r="4" spans="2:31" ht="17.5" customHeight="1" thickBot="1">
      <c r="B4" s="257" t="s">
        <v>24</v>
      </c>
      <c r="C4" s="258"/>
      <c r="D4" s="258"/>
      <c r="E4" s="258"/>
      <c r="F4" s="259"/>
      <c r="G4" s="260"/>
      <c r="H4" s="261"/>
      <c r="I4" s="261"/>
      <c r="J4" s="26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62"/>
      <c r="AC4" s="262"/>
      <c r="AD4" s="262"/>
      <c r="AE4" s="263"/>
    </row>
    <row r="5" spans="2:31" ht="17" hidden="1" customHeight="1">
      <c r="B5" s="23"/>
    </row>
    <row r="6" spans="2:31" ht="17" hidden="1" customHeight="1">
      <c r="B6" s="23"/>
    </row>
    <row r="7" spans="2:31" ht="17" hidden="1" customHeight="1">
      <c r="B7" s="23"/>
    </row>
    <row r="8" spans="2:31" ht="17" hidden="1" customHeight="1">
      <c r="B8" s="23"/>
    </row>
    <row r="9" spans="2:31" ht="17" hidden="1" customHeight="1">
      <c r="B9" s="23"/>
    </row>
    <row r="10" spans="2:31" ht="17" hidden="1" customHeight="1">
      <c r="B10" s="23"/>
    </row>
    <row r="11" spans="2:31" s="24" customFormat="1" ht="17" hidden="1" customHeight="1">
      <c r="B11" s="24" t="s">
        <v>25</v>
      </c>
    </row>
    <row r="12" spans="2:31" s="24" customFormat="1" ht="17" hidden="1" customHeight="1"/>
    <row r="13" spans="2:31" s="24" customFormat="1" ht="17" hidden="1" customHeight="1">
      <c r="B13" s="24" t="s">
        <v>26</v>
      </c>
      <c r="E13" s="25" t="s">
        <v>27</v>
      </c>
      <c r="F13" s="26" t="str">
        <f>IF(AND(E3&lt;12,LEN(TRIM(E3))&gt;0),"小一低分組","")</f>
        <v/>
      </c>
      <c r="G13" s="27" t="str">
        <f>IF(AND(E3&gt;11,E3&lt;35),"達小一程度","")</f>
        <v/>
      </c>
      <c r="H13" s="27" t="str">
        <f>IF(AND(E3&gt;34,E3&lt;49),"達小二程度","")</f>
        <v/>
      </c>
      <c r="I13" s="27" t="str">
        <f>IF(AND(E3&gt;48,E3&lt;65),"達小三程度","")</f>
        <v/>
      </c>
      <c r="J13" s="27" t="str">
        <f>IF(AND(E3&gt;64,E3&lt;75),"達小四程度","")</f>
        <v/>
      </c>
      <c r="K13" s="27" t="str">
        <f>IF(AND(E3&gt;74,E3&lt;91),"達小五程度","")</f>
        <v/>
      </c>
      <c r="L13" s="27" t="str">
        <f>IF(AND(E3&gt;90,E3&lt;105),"達小六程度","")</f>
        <v/>
      </c>
      <c r="M13" s="28" t="str">
        <f>IF(AND(E3&gt;104,E3&lt;112),"達國一程度","")</f>
        <v/>
      </c>
      <c r="N13" s="27" t="str">
        <f>IF(AND(E3&gt;111,E3&lt;122),"達國二程度","")</f>
        <v/>
      </c>
      <c r="O13" s="27" t="str">
        <f>IF(E3&gt;121,"達國三程度","")</f>
        <v/>
      </c>
      <c r="P13" s="29" t="str">
        <f>CONCATENATE(F13,G13,H13,I13,J13,K13,L13,M13,N13,O13)</f>
        <v/>
      </c>
      <c r="V13" s="25"/>
      <c r="W13" s="25"/>
      <c r="X13" s="30"/>
      <c r="Y13" s="25"/>
      <c r="Z13" s="31"/>
      <c r="AA13" s="31"/>
    </row>
    <row r="14" spans="2:31" s="24" customFormat="1" ht="17" hidden="1" customHeight="1">
      <c r="B14" s="32"/>
      <c r="E14" s="33" t="s">
        <v>28</v>
      </c>
      <c r="F14" s="33">
        <f>Z2*100+T2</f>
        <v>0</v>
      </c>
      <c r="G14" s="25"/>
      <c r="H14" s="25"/>
      <c r="I14" s="25"/>
      <c r="J14" s="25"/>
      <c r="K14" s="25"/>
      <c r="L14" s="25"/>
      <c r="M14" s="25"/>
      <c r="N14" s="25"/>
      <c r="O14" s="25"/>
      <c r="W14" s="30"/>
      <c r="X14" s="30"/>
      <c r="Y14" s="30"/>
      <c r="Z14" s="31"/>
      <c r="AA14" s="31"/>
      <c r="AB14" s="30"/>
      <c r="AC14" s="30"/>
      <c r="AD14" s="30"/>
      <c r="AE14" s="30"/>
    </row>
    <row r="15" spans="2:31" s="24" customFormat="1" ht="17" hidden="1" customHeight="1">
      <c r="W15" s="30"/>
      <c r="X15" s="30"/>
      <c r="Y15" s="30"/>
      <c r="Z15" s="31"/>
      <c r="AA15" s="31"/>
      <c r="AB15" s="30"/>
      <c r="AC15" s="30"/>
      <c r="AD15" s="30"/>
      <c r="AE15" s="30"/>
    </row>
    <row r="16" spans="2:31" s="24" customFormat="1" ht="17" hidden="1" customHeight="1">
      <c r="B16" s="24" t="s">
        <v>28</v>
      </c>
      <c r="F16" s="25" t="s">
        <v>26</v>
      </c>
      <c r="G16" s="25" t="s">
        <v>29</v>
      </c>
      <c r="H16" s="25" t="s">
        <v>30</v>
      </c>
      <c r="I16" s="25" t="s">
        <v>31</v>
      </c>
      <c r="J16" s="25" t="s">
        <v>32</v>
      </c>
      <c r="K16" s="25" t="s">
        <v>33</v>
      </c>
      <c r="L16" s="25" t="s">
        <v>34</v>
      </c>
      <c r="M16" s="25" t="s">
        <v>35</v>
      </c>
      <c r="N16" s="25" t="s">
        <v>36</v>
      </c>
      <c r="O16" s="25" t="s">
        <v>37</v>
      </c>
      <c r="P16" s="25" t="s">
        <v>38</v>
      </c>
      <c r="Q16" s="25" t="s">
        <v>39</v>
      </c>
      <c r="R16" s="25" t="s">
        <v>40</v>
      </c>
      <c r="S16" s="25" t="s">
        <v>41</v>
      </c>
      <c r="T16" s="25" t="s">
        <v>42</v>
      </c>
      <c r="V16" s="25" t="s">
        <v>43</v>
      </c>
      <c r="X16" s="25" t="s">
        <v>44</v>
      </c>
    </row>
    <row r="17" spans="2:25" s="24" customFormat="1" ht="17" hidden="1" customHeight="1">
      <c r="B17" s="34">
        <v>1</v>
      </c>
      <c r="C17" s="35" t="s">
        <v>45</v>
      </c>
      <c r="E17" s="24">
        <v>108</v>
      </c>
      <c r="F17" s="36" t="s">
        <v>46</v>
      </c>
      <c r="G17" s="36" t="s">
        <v>46</v>
      </c>
      <c r="H17" s="36">
        <v>0</v>
      </c>
      <c r="I17" s="36" t="s">
        <v>46</v>
      </c>
      <c r="J17" s="36" t="s">
        <v>46</v>
      </c>
      <c r="K17" s="36" t="s">
        <v>46</v>
      </c>
      <c r="L17" s="36" t="s">
        <v>46</v>
      </c>
      <c r="M17" s="25" t="s">
        <v>47</v>
      </c>
      <c r="N17" s="25" t="s">
        <v>48</v>
      </c>
      <c r="O17" s="36" t="s">
        <v>46</v>
      </c>
      <c r="P17" s="36" t="s">
        <v>46</v>
      </c>
      <c r="Q17" s="36" t="s">
        <v>46</v>
      </c>
      <c r="R17" s="25" t="s">
        <v>49</v>
      </c>
      <c r="S17" s="25" t="s">
        <v>50</v>
      </c>
      <c r="T17" s="36" t="s">
        <v>46</v>
      </c>
      <c r="V17" s="36" t="s">
        <v>46</v>
      </c>
      <c r="X17" s="37" t="s">
        <v>51</v>
      </c>
      <c r="Y17" s="37" t="s">
        <v>51</v>
      </c>
    </row>
    <row r="18" spans="2:25" s="24" customFormat="1" ht="17" hidden="1" customHeight="1">
      <c r="B18" s="34">
        <v>2</v>
      </c>
      <c r="C18" s="35" t="s">
        <v>52</v>
      </c>
      <c r="E18" s="24">
        <v>109</v>
      </c>
      <c r="F18" s="36" t="s">
        <v>46</v>
      </c>
      <c r="G18" s="36" t="s">
        <v>46</v>
      </c>
      <c r="H18" s="36">
        <v>0</v>
      </c>
      <c r="I18" s="36" t="s">
        <v>46</v>
      </c>
      <c r="J18" s="36" t="s">
        <v>46</v>
      </c>
      <c r="K18" s="36" t="s">
        <v>46</v>
      </c>
      <c r="L18" s="36" t="s">
        <v>46</v>
      </c>
      <c r="M18" s="25" t="s">
        <v>47</v>
      </c>
      <c r="N18" s="25" t="s">
        <v>48</v>
      </c>
      <c r="O18" s="36" t="s">
        <v>46</v>
      </c>
      <c r="P18" s="36" t="s">
        <v>46</v>
      </c>
      <c r="Q18" s="36" t="s">
        <v>46</v>
      </c>
      <c r="R18" s="25" t="s">
        <v>49</v>
      </c>
      <c r="S18" s="25" t="s">
        <v>50</v>
      </c>
      <c r="T18" s="36" t="s">
        <v>46</v>
      </c>
      <c r="V18" s="36" t="s">
        <v>46</v>
      </c>
      <c r="X18" s="37" t="s">
        <v>51</v>
      </c>
      <c r="Y18" s="37" t="s">
        <v>51</v>
      </c>
    </row>
    <row r="19" spans="2:25" s="24" customFormat="1" ht="17" hidden="1" customHeight="1">
      <c r="B19" s="34">
        <v>3</v>
      </c>
      <c r="C19" s="35" t="s">
        <v>53</v>
      </c>
      <c r="E19" s="24">
        <v>110</v>
      </c>
      <c r="F19" s="36" t="s">
        <v>46</v>
      </c>
      <c r="G19" s="36" t="s">
        <v>46</v>
      </c>
      <c r="H19" s="36">
        <v>0</v>
      </c>
      <c r="I19" s="36" t="s">
        <v>46</v>
      </c>
      <c r="J19" s="36" t="s">
        <v>46</v>
      </c>
      <c r="K19" s="36" t="s">
        <v>46</v>
      </c>
      <c r="L19" s="36" t="s">
        <v>46</v>
      </c>
      <c r="M19" s="25" t="s">
        <v>47</v>
      </c>
      <c r="N19" s="25" t="s">
        <v>48</v>
      </c>
      <c r="O19" s="36" t="s">
        <v>46</v>
      </c>
      <c r="P19" s="36" t="s">
        <v>46</v>
      </c>
      <c r="Q19" s="36" t="s">
        <v>46</v>
      </c>
      <c r="R19" s="25" t="s">
        <v>49</v>
      </c>
      <c r="S19" s="25" t="s">
        <v>50</v>
      </c>
      <c r="T19" s="36" t="s">
        <v>46</v>
      </c>
      <c r="V19" s="36" t="s">
        <v>46</v>
      </c>
      <c r="X19" s="37" t="s">
        <v>51</v>
      </c>
      <c r="Y19" s="37" t="s">
        <v>51</v>
      </c>
    </row>
    <row r="20" spans="2:25" s="24" customFormat="1" ht="17" hidden="1" customHeight="1">
      <c r="B20" s="34">
        <v>4</v>
      </c>
      <c r="C20" s="35" t="s">
        <v>54</v>
      </c>
      <c r="E20" s="24">
        <v>111</v>
      </c>
      <c r="F20" s="25" t="s">
        <v>50</v>
      </c>
      <c r="G20" s="36" t="s">
        <v>46</v>
      </c>
      <c r="H20" s="36">
        <v>0</v>
      </c>
      <c r="I20" s="36" t="s">
        <v>46</v>
      </c>
      <c r="J20" s="25" t="s">
        <v>48</v>
      </c>
      <c r="K20" s="25" t="s">
        <v>55</v>
      </c>
      <c r="L20" s="25" t="s">
        <v>48</v>
      </c>
      <c r="M20" s="25" t="s">
        <v>47</v>
      </c>
      <c r="N20" s="25" t="s">
        <v>48</v>
      </c>
      <c r="O20" s="36" t="s">
        <v>46</v>
      </c>
      <c r="P20" s="36" t="s">
        <v>46</v>
      </c>
      <c r="Q20" s="25" t="s">
        <v>50</v>
      </c>
      <c r="R20" s="25" t="s">
        <v>49</v>
      </c>
      <c r="S20" s="25" t="s">
        <v>50</v>
      </c>
      <c r="T20" s="25">
        <v>11</v>
      </c>
      <c r="V20" s="25" t="s">
        <v>50</v>
      </c>
      <c r="X20" s="37" t="s">
        <v>51</v>
      </c>
      <c r="Y20" s="37" t="s">
        <v>51</v>
      </c>
    </row>
    <row r="21" spans="2:25" s="24" customFormat="1" ht="17" hidden="1" customHeight="1">
      <c r="B21" s="34">
        <v>5</v>
      </c>
      <c r="C21" s="35" t="s">
        <v>56</v>
      </c>
      <c r="E21" s="24">
        <v>112</v>
      </c>
      <c r="F21" s="25" t="s">
        <v>50</v>
      </c>
      <c r="G21" s="36" t="s">
        <v>46</v>
      </c>
      <c r="H21" s="36">
        <v>0</v>
      </c>
      <c r="I21" s="36" t="s">
        <v>46</v>
      </c>
      <c r="J21" s="25" t="s">
        <v>48</v>
      </c>
      <c r="K21" s="25" t="s">
        <v>55</v>
      </c>
      <c r="L21" s="25" t="s">
        <v>48</v>
      </c>
      <c r="M21" s="25" t="s">
        <v>47</v>
      </c>
      <c r="N21" s="25" t="s">
        <v>48</v>
      </c>
      <c r="O21" s="36" t="s">
        <v>46</v>
      </c>
      <c r="P21" s="36" t="s">
        <v>46</v>
      </c>
      <c r="Q21" s="25" t="s">
        <v>50</v>
      </c>
      <c r="R21" s="25" t="s">
        <v>49</v>
      </c>
      <c r="S21" s="25" t="s">
        <v>50</v>
      </c>
      <c r="T21" s="25">
        <v>11</v>
      </c>
      <c r="V21" s="25" t="s">
        <v>50</v>
      </c>
      <c r="X21" s="37" t="s">
        <v>51</v>
      </c>
      <c r="Y21" s="37" t="s">
        <v>51</v>
      </c>
    </row>
    <row r="22" spans="2:25" s="24" customFormat="1" ht="17" hidden="1" customHeight="1">
      <c r="B22" s="34">
        <v>6</v>
      </c>
      <c r="C22" s="35" t="s">
        <v>57</v>
      </c>
      <c r="E22" s="24">
        <v>101</v>
      </c>
      <c r="F22" s="25" t="s">
        <v>50</v>
      </c>
      <c r="G22" s="36" t="s">
        <v>46</v>
      </c>
      <c r="H22" s="36">
        <v>0</v>
      </c>
      <c r="I22" s="36" t="s">
        <v>46</v>
      </c>
      <c r="J22" s="25" t="s">
        <v>48</v>
      </c>
      <c r="K22" s="25" t="s">
        <v>55</v>
      </c>
      <c r="L22" s="25" t="s">
        <v>48</v>
      </c>
      <c r="M22" s="25" t="s">
        <v>47</v>
      </c>
      <c r="N22" s="25" t="s">
        <v>48</v>
      </c>
      <c r="O22" s="36" t="s">
        <v>46</v>
      </c>
      <c r="P22" s="36" t="s">
        <v>46</v>
      </c>
      <c r="Q22" s="25" t="s">
        <v>50</v>
      </c>
      <c r="R22" s="25" t="s">
        <v>49</v>
      </c>
      <c r="S22" s="25" t="s">
        <v>50</v>
      </c>
      <c r="T22" s="25">
        <v>11</v>
      </c>
      <c r="V22" s="25" t="s">
        <v>50</v>
      </c>
      <c r="X22" s="37" t="s">
        <v>51</v>
      </c>
      <c r="Y22" s="37" t="s">
        <v>51</v>
      </c>
    </row>
    <row r="23" spans="2:25" s="24" customFormat="1" ht="17" hidden="1" customHeight="1">
      <c r="B23" s="34">
        <v>7</v>
      </c>
      <c r="C23" s="35" t="s">
        <v>58</v>
      </c>
      <c r="E23" s="24">
        <v>102</v>
      </c>
      <c r="F23" s="25" t="s">
        <v>50</v>
      </c>
      <c r="G23" s="36" t="s">
        <v>46</v>
      </c>
      <c r="H23" s="36">
        <v>0</v>
      </c>
      <c r="I23" s="36" t="s">
        <v>46</v>
      </c>
      <c r="J23" s="25" t="s">
        <v>48</v>
      </c>
      <c r="K23" s="25" t="s">
        <v>55</v>
      </c>
      <c r="L23" s="25" t="s">
        <v>59</v>
      </c>
      <c r="M23" s="25" t="s">
        <v>47</v>
      </c>
      <c r="N23" s="25" t="s">
        <v>59</v>
      </c>
      <c r="O23" s="36" t="s">
        <v>46</v>
      </c>
      <c r="P23" s="36" t="s">
        <v>46</v>
      </c>
      <c r="Q23" s="25" t="s">
        <v>50</v>
      </c>
      <c r="R23" s="25" t="s">
        <v>49</v>
      </c>
      <c r="S23" s="25" t="s">
        <v>50</v>
      </c>
      <c r="T23" s="25">
        <v>11</v>
      </c>
      <c r="V23" s="25" t="s">
        <v>50</v>
      </c>
      <c r="X23" s="37" t="s">
        <v>51</v>
      </c>
      <c r="Y23" s="37" t="s">
        <v>51</v>
      </c>
    </row>
    <row r="24" spans="2:25" s="24" customFormat="1" ht="17" hidden="1" customHeight="1">
      <c r="B24" s="34">
        <v>8</v>
      </c>
      <c r="C24" s="35" t="s">
        <v>60</v>
      </c>
      <c r="E24" s="24">
        <v>103</v>
      </c>
      <c r="F24" s="25" t="s">
        <v>50</v>
      </c>
      <c r="G24" s="36" t="s">
        <v>46</v>
      </c>
      <c r="H24" s="36">
        <v>0</v>
      </c>
      <c r="I24" s="36" t="s">
        <v>46</v>
      </c>
      <c r="J24" s="25" t="s">
        <v>48</v>
      </c>
      <c r="K24" s="25" t="s">
        <v>55</v>
      </c>
      <c r="L24" s="25" t="s">
        <v>59</v>
      </c>
      <c r="M24" s="25" t="s">
        <v>47</v>
      </c>
      <c r="N24" s="25" t="s">
        <v>59</v>
      </c>
      <c r="O24" s="36" t="s">
        <v>46</v>
      </c>
      <c r="P24" s="36" t="s">
        <v>46</v>
      </c>
      <c r="Q24" s="25" t="s">
        <v>50</v>
      </c>
      <c r="R24" s="25" t="s">
        <v>49</v>
      </c>
      <c r="S24" s="25" t="s">
        <v>50</v>
      </c>
      <c r="T24" s="25">
        <v>11</v>
      </c>
      <c r="V24" s="25" t="s">
        <v>50</v>
      </c>
      <c r="X24" s="37" t="s">
        <v>51</v>
      </c>
      <c r="Y24" s="37" t="s">
        <v>51</v>
      </c>
    </row>
    <row r="25" spans="2:25" s="24" customFormat="1" ht="17" hidden="1" customHeight="1">
      <c r="B25" s="34">
        <v>9</v>
      </c>
      <c r="C25" s="35" t="s">
        <v>61</v>
      </c>
      <c r="E25" s="24">
        <v>104</v>
      </c>
      <c r="F25" s="25" t="s">
        <v>50</v>
      </c>
      <c r="G25" s="36" t="s">
        <v>46</v>
      </c>
      <c r="H25" s="36">
        <v>0</v>
      </c>
      <c r="I25" s="36" t="s">
        <v>46</v>
      </c>
      <c r="J25" s="25" t="s">
        <v>48</v>
      </c>
      <c r="K25" s="25" t="s">
        <v>55</v>
      </c>
      <c r="L25" s="25" t="s">
        <v>59</v>
      </c>
      <c r="M25" s="25" t="s">
        <v>47</v>
      </c>
      <c r="N25" s="25" t="s">
        <v>59</v>
      </c>
      <c r="O25" s="36" t="s">
        <v>46</v>
      </c>
      <c r="P25" s="36" t="s">
        <v>46</v>
      </c>
      <c r="Q25" s="25" t="s">
        <v>50</v>
      </c>
      <c r="R25" s="25" t="s">
        <v>49</v>
      </c>
      <c r="S25" s="25" t="s">
        <v>50</v>
      </c>
      <c r="T25" s="25">
        <v>11</v>
      </c>
      <c r="V25" s="25" t="s">
        <v>50</v>
      </c>
      <c r="X25" s="37" t="s">
        <v>51</v>
      </c>
      <c r="Y25" s="37" t="s">
        <v>51</v>
      </c>
    </row>
    <row r="26" spans="2:25" s="24" customFormat="1" ht="17" hidden="1" customHeight="1">
      <c r="E26" s="24">
        <v>105</v>
      </c>
      <c r="F26" s="25" t="s">
        <v>50</v>
      </c>
      <c r="G26" s="36" t="s">
        <v>46</v>
      </c>
      <c r="H26" s="36">
        <v>0</v>
      </c>
      <c r="I26" s="36" t="s">
        <v>46</v>
      </c>
      <c r="J26" s="25" t="s">
        <v>59</v>
      </c>
      <c r="K26" s="25" t="s">
        <v>55</v>
      </c>
      <c r="L26" s="25" t="s">
        <v>59</v>
      </c>
      <c r="M26" s="25" t="s">
        <v>47</v>
      </c>
      <c r="N26" s="25" t="s">
        <v>59</v>
      </c>
      <c r="O26" s="36" t="s">
        <v>46</v>
      </c>
      <c r="P26" s="36" t="s">
        <v>46</v>
      </c>
      <c r="Q26" s="25" t="s">
        <v>50</v>
      </c>
      <c r="R26" s="25" t="s">
        <v>49</v>
      </c>
      <c r="S26" s="25" t="s">
        <v>50</v>
      </c>
      <c r="T26" s="25">
        <v>11</v>
      </c>
      <c r="V26" s="25" t="s">
        <v>50</v>
      </c>
      <c r="X26" s="37" t="s">
        <v>51</v>
      </c>
      <c r="Y26" s="37" t="s">
        <v>51</v>
      </c>
    </row>
    <row r="27" spans="2:25" s="24" customFormat="1" ht="17" hidden="1" customHeight="1">
      <c r="E27" s="24">
        <v>106</v>
      </c>
      <c r="F27" s="25" t="s">
        <v>50</v>
      </c>
      <c r="G27" s="36" t="s">
        <v>46</v>
      </c>
      <c r="H27" s="36">
        <v>0</v>
      </c>
      <c r="I27" s="36" t="s">
        <v>46</v>
      </c>
      <c r="J27" s="25" t="s">
        <v>59</v>
      </c>
      <c r="K27" s="25" t="s">
        <v>55</v>
      </c>
      <c r="L27" s="25" t="s">
        <v>59</v>
      </c>
      <c r="M27" s="25" t="s">
        <v>47</v>
      </c>
      <c r="N27" s="25" t="s">
        <v>59</v>
      </c>
      <c r="O27" s="36" t="s">
        <v>46</v>
      </c>
      <c r="P27" s="36" t="s">
        <v>46</v>
      </c>
      <c r="Q27" s="25" t="s">
        <v>50</v>
      </c>
      <c r="R27" s="25" t="s">
        <v>49</v>
      </c>
      <c r="S27" s="25" t="s">
        <v>50</v>
      </c>
      <c r="T27" s="25">
        <v>11</v>
      </c>
      <c r="V27" s="25" t="s">
        <v>50</v>
      </c>
      <c r="X27" s="37" t="s">
        <v>51</v>
      </c>
      <c r="Y27" s="37" t="s">
        <v>51</v>
      </c>
    </row>
    <row r="28" spans="2:25" s="24" customFormat="1" ht="17" hidden="1" customHeight="1">
      <c r="E28" s="24">
        <v>107</v>
      </c>
      <c r="F28" s="25" t="s">
        <v>50</v>
      </c>
      <c r="G28" s="36" t="s">
        <v>46</v>
      </c>
      <c r="H28" s="36">
        <v>0</v>
      </c>
      <c r="I28" s="36" t="s">
        <v>46</v>
      </c>
      <c r="J28" s="25" t="s">
        <v>59</v>
      </c>
      <c r="K28" s="25" t="s">
        <v>55</v>
      </c>
      <c r="L28" s="25" t="s">
        <v>59</v>
      </c>
      <c r="M28" s="25" t="s">
        <v>47</v>
      </c>
      <c r="N28" s="25" t="s">
        <v>59</v>
      </c>
      <c r="O28" s="36" t="s">
        <v>46</v>
      </c>
      <c r="P28" s="36" t="s">
        <v>46</v>
      </c>
      <c r="Q28" s="25" t="s">
        <v>50</v>
      </c>
      <c r="R28" s="25" t="s">
        <v>49</v>
      </c>
      <c r="S28" s="25" t="s">
        <v>50</v>
      </c>
      <c r="T28" s="25">
        <v>11</v>
      </c>
      <c r="V28" s="25" t="s">
        <v>50</v>
      </c>
      <c r="X28" s="37" t="s">
        <v>51</v>
      </c>
      <c r="Y28" s="37" t="s">
        <v>51</v>
      </c>
    </row>
    <row r="29" spans="2:25" s="24" customFormat="1" ht="17" hidden="1" customHeight="1">
      <c r="E29" s="24">
        <v>208</v>
      </c>
      <c r="F29" s="25" t="s">
        <v>50</v>
      </c>
      <c r="G29" s="36" t="s">
        <v>46</v>
      </c>
      <c r="H29" s="36">
        <v>0</v>
      </c>
      <c r="I29" s="37" t="s">
        <v>62</v>
      </c>
      <c r="J29" s="25" t="s">
        <v>59</v>
      </c>
      <c r="K29" s="25" t="s">
        <v>55</v>
      </c>
      <c r="L29" s="25" t="s">
        <v>63</v>
      </c>
      <c r="M29" s="25" t="s">
        <v>64</v>
      </c>
      <c r="N29" s="25" t="s">
        <v>63</v>
      </c>
      <c r="O29" s="25">
        <v>21</v>
      </c>
      <c r="P29" s="25" t="s">
        <v>65</v>
      </c>
      <c r="Q29" s="25" t="s">
        <v>65</v>
      </c>
      <c r="R29" s="25" t="s">
        <v>49</v>
      </c>
      <c r="S29" s="25" t="s">
        <v>65</v>
      </c>
      <c r="T29" s="25">
        <v>21</v>
      </c>
      <c r="V29" s="25" t="s">
        <v>65</v>
      </c>
      <c r="X29" s="37" t="s">
        <v>51</v>
      </c>
      <c r="Y29" s="37" t="s">
        <v>51</v>
      </c>
    </row>
    <row r="30" spans="2:25" s="24" customFormat="1" ht="17" hidden="1" customHeight="1">
      <c r="E30" s="24">
        <v>209</v>
      </c>
      <c r="F30" s="25" t="s">
        <v>50</v>
      </c>
      <c r="G30" s="36" t="s">
        <v>46</v>
      </c>
      <c r="H30" s="36">
        <v>0</v>
      </c>
      <c r="I30" s="37" t="s">
        <v>62</v>
      </c>
      <c r="J30" s="25" t="s">
        <v>59</v>
      </c>
      <c r="K30" s="25" t="s">
        <v>55</v>
      </c>
      <c r="L30" s="25" t="s">
        <v>63</v>
      </c>
      <c r="M30" s="25" t="s">
        <v>64</v>
      </c>
      <c r="N30" s="25" t="s">
        <v>63</v>
      </c>
      <c r="O30" s="25">
        <v>21</v>
      </c>
      <c r="P30" s="25" t="s">
        <v>65</v>
      </c>
      <c r="Q30" s="25" t="s">
        <v>65</v>
      </c>
      <c r="R30" s="25" t="s">
        <v>49</v>
      </c>
      <c r="S30" s="25" t="s">
        <v>65</v>
      </c>
      <c r="T30" s="25">
        <v>21</v>
      </c>
      <c r="V30" s="25" t="s">
        <v>65</v>
      </c>
      <c r="X30" s="37" t="s">
        <v>51</v>
      </c>
      <c r="Y30" s="37" t="s">
        <v>51</v>
      </c>
    </row>
    <row r="31" spans="2:25" s="24" customFormat="1" ht="17" hidden="1" customHeight="1">
      <c r="E31" s="24">
        <v>210</v>
      </c>
      <c r="F31" s="25" t="s">
        <v>50</v>
      </c>
      <c r="G31" s="36" t="s">
        <v>46</v>
      </c>
      <c r="H31" s="36">
        <v>0</v>
      </c>
      <c r="I31" s="37" t="s">
        <v>62</v>
      </c>
      <c r="J31" s="25" t="s">
        <v>59</v>
      </c>
      <c r="K31" s="25" t="s">
        <v>55</v>
      </c>
      <c r="L31" s="25" t="s">
        <v>63</v>
      </c>
      <c r="M31" s="25" t="s">
        <v>64</v>
      </c>
      <c r="N31" s="25" t="s">
        <v>63</v>
      </c>
      <c r="O31" s="25">
        <v>21</v>
      </c>
      <c r="P31" s="25" t="s">
        <v>65</v>
      </c>
      <c r="Q31" s="25" t="s">
        <v>65</v>
      </c>
      <c r="R31" s="25" t="s">
        <v>49</v>
      </c>
      <c r="S31" s="25" t="s">
        <v>65</v>
      </c>
      <c r="T31" s="25">
        <v>21</v>
      </c>
      <c r="V31" s="25" t="s">
        <v>65</v>
      </c>
      <c r="X31" s="37" t="s">
        <v>51</v>
      </c>
      <c r="Y31" s="37" t="s">
        <v>51</v>
      </c>
    </row>
    <row r="32" spans="2:25" s="24" customFormat="1" ht="17" hidden="1" customHeight="1">
      <c r="E32" s="24">
        <v>211</v>
      </c>
      <c r="F32" s="25" t="s">
        <v>65</v>
      </c>
      <c r="G32" s="25" t="s">
        <v>66</v>
      </c>
      <c r="H32" s="25">
        <v>2</v>
      </c>
      <c r="I32" s="25" t="s">
        <v>65</v>
      </c>
      <c r="J32" s="25" t="s">
        <v>63</v>
      </c>
      <c r="K32" s="25" t="s">
        <v>55</v>
      </c>
      <c r="L32" s="25" t="s">
        <v>63</v>
      </c>
      <c r="M32" s="25" t="s">
        <v>64</v>
      </c>
      <c r="N32" s="25" t="s">
        <v>63</v>
      </c>
      <c r="O32" s="25">
        <v>21</v>
      </c>
      <c r="P32" s="25" t="s">
        <v>65</v>
      </c>
      <c r="Q32" s="25" t="s">
        <v>65</v>
      </c>
      <c r="R32" s="25" t="s">
        <v>49</v>
      </c>
      <c r="S32" s="25" t="s">
        <v>65</v>
      </c>
      <c r="T32" s="25">
        <v>21</v>
      </c>
      <c r="V32" s="25" t="s">
        <v>65</v>
      </c>
      <c r="X32" s="37" t="s">
        <v>51</v>
      </c>
      <c r="Y32" s="37" t="s">
        <v>51</v>
      </c>
    </row>
    <row r="33" spans="5:25" s="24" customFormat="1" ht="17" hidden="1" customHeight="1">
      <c r="E33" s="24">
        <v>212</v>
      </c>
      <c r="F33" s="25" t="s">
        <v>65</v>
      </c>
      <c r="G33" s="25" t="s">
        <v>66</v>
      </c>
      <c r="H33" s="25">
        <v>2</v>
      </c>
      <c r="I33" s="25" t="s">
        <v>65</v>
      </c>
      <c r="J33" s="25" t="s">
        <v>63</v>
      </c>
      <c r="K33" s="25" t="s">
        <v>55</v>
      </c>
      <c r="L33" s="25" t="s">
        <v>63</v>
      </c>
      <c r="M33" s="25" t="s">
        <v>64</v>
      </c>
      <c r="N33" s="25" t="s">
        <v>63</v>
      </c>
      <c r="O33" s="25">
        <v>21</v>
      </c>
      <c r="P33" s="25" t="s">
        <v>65</v>
      </c>
      <c r="Q33" s="25" t="s">
        <v>65</v>
      </c>
      <c r="R33" s="25" t="s">
        <v>49</v>
      </c>
      <c r="S33" s="25" t="s">
        <v>65</v>
      </c>
      <c r="T33" s="25">
        <v>21</v>
      </c>
      <c r="V33" s="25" t="s">
        <v>65</v>
      </c>
      <c r="X33" s="25" t="s">
        <v>65</v>
      </c>
      <c r="Y33" s="25" t="s">
        <v>67</v>
      </c>
    </row>
    <row r="34" spans="5:25" s="24" customFormat="1" ht="17" hidden="1" customHeight="1">
      <c r="E34" s="24">
        <v>201</v>
      </c>
      <c r="F34" s="25" t="s">
        <v>65</v>
      </c>
      <c r="G34" s="25" t="s">
        <v>66</v>
      </c>
      <c r="H34" s="25">
        <v>2</v>
      </c>
      <c r="I34" s="25" t="s">
        <v>65</v>
      </c>
      <c r="J34" s="25" t="s">
        <v>63</v>
      </c>
      <c r="K34" s="25" t="s">
        <v>55</v>
      </c>
      <c r="L34" s="25" t="s">
        <v>63</v>
      </c>
      <c r="M34" s="25" t="s">
        <v>64</v>
      </c>
      <c r="N34" s="25" t="s">
        <v>63</v>
      </c>
      <c r="O34" s="25">
        <v>21</v>
      </c>
      <c r="P34" s="25" t="s">
        <v>65</v>
      </c>
      <c r="Q34" s="25" t="s">
        <v>65</v>
      </c>
      <c r="R34" s="25" t="s">
        <v>49</v>
      </c>
      <c r="S34" s="25" t="s">
        <v>65</v>
      </c>
      <c r="T34" s="25">
        <v>21</v>
      </c>
      <c r="V34" s="25" t="s">
        <v>65</v>
      </c>
      <c r="X34" s="25" t="s">
        <v>65</v>
      </c>
      <c r="Y34" s="25" t="s">
        <v>67</v>
      </c>
    </row>
    <row r="35" spans="5:25" s="24" customFormat="1" ht="17" hidden="1" customHeight="1">
      <c r="E35" s="24">
        <v>202</v>
      </c>
      <c r="F35" s="25" t="s">
        <v>65</v>
      </c>
      <c r="G35" s="25" t="s">
        <v>66</v>
      </c>
      <c r="H35" s="25">
        <v>2</v>
      </c>
      <c r="I35" s="25" t="s">
        <v>65</v>
      </c>
      <c r="J35" s="25" t="s">
        <v>63</v>
      </c>
      <c r="K35" s="25" t="s">
        <v>55</v>
      </c>
      <c r="L35" s="25" t="s">
        <v>68</v>
      </c>
      <c r="M35" s="25" t="s">
        <v>64</v>
      </c>
      <c r="N35" s="25" t="s">
        <v>68</v>
      </c>
      <c r="O35" s="25">
        <v>21</v>
      </c>
      <c r="P35" s="25" t="s">
        <v>65</v>
      </c>
      <c r="Q35" s="25" t="s">
        <v>65</v>
      </c>
      <c r="R35" s="25" t="s">
        <v>49</v>
      </c>
      <c r="S35" s="25" t="s">
        <v>65</v>
      </c>
      <c r="T35" s="25">
        <v>21</v>
      </c>
      <c r="V35" s="25" t="s">
        <v>65</v>
      </c>
      <c r="X35" s="25" t="s">
        <v>65</v>
      </c>
      <c r="Y35" s="25" t="s">
        <v>67</v>
      </c>
    </row>
    <row r="36" spans="5:25" s="24" customFormat="1" ht="17" hidden="1" customHeight="1">
      <c r="E36" s="24">
        <v>203</v>
      </c>
      <c r="F36" s="25" t="s">
        <v>65</v>
      </c>
      <c r="G36" s="25" t="s">
        <v>66</v>
      </c>
      <c r="H36" s="25">
        <v>2</v>
      </c>
      <c r="I36" s="25" t="s">
        <v>65</v>
      </c>
      <c r="J36" s="25" t="s">
        <v>63</v>
      </c>
      <c r="K36" s="25" t="s">
        <v>55</v>
      </c>
      <c r="L36" s="25" t="s">
        <v>68</v>
      </c>
      <c r="M36" s="25" t="s">
        <v>64</v>
      </c>
      <c r="N36" s="25" t="s">
        <v>68</v>
      </c>
      <c r="O36" s="25">
        <v>21</v>
      </c>
      <c r="P36" s="25" t="s">
        <v>65</v>
      </c>
      <c r="Q36" s="25" t="s">
        <v>65</v>
      </c>
      <c r="R36" s="25" t="s">
        <v>49</v>
      </c>
      <c r="S36" s="25" t="s">
        <v>65</v>
      </c>
      <c r="T36" s="25">
        <v>21</v>
      </c>
      <c r="V36" s="25" t="s">
        <v>65</v>
      </c>
      <c r="X36" s="25" t="s">
        <v>65</v>
      </c>
      <c r="Y36" s="25" t="s">
        <v>67</v>
      </c>
    </row>
    <row r="37" spans="5:25" s="24" customFormat="1" ht="17" hidden="1" customHeight="1">
      <c r="E37" s="24">
        <v>204</v>
      </c>
      <c r="F37" s="25" t="s">
        <v>65</v>
      </c>
      <c r="G37" s="25" t="s">
        <v>66</v>
      </c>
      <c r="H37" s="25">
        <v>2</v>
      </c>
      <c r="I37" s="25" t="s">
        <v>65</v>
      </c>
      <c r="J37" s="25" t="s">
        <v>63</v>
      </c>
      <c r="K37" s="25" t="s">
        <v>55</v>
      </c>
      <c r="L37" s="25" t="s">
        <v>68</v>
      </c>
      <c r="M37" s="25" t="s">
        <v>64</v>
      </c>
      <c r="N37" s="25" t="s">
        <v>68</v>
      </c>
      <c r="O37" s="25">
        <v>21</v>
      </c>
      <c r="P37" s="25" t="s">
        <v>65</v>
      </c>
      <c r="Q37" s="25" t="s">
        <v>65</v>
      </c>
      <c r="R37" s="25" t="s">
        <v>49</v>
      </c>
      <c r="S37" s="25" t="s">
        <v>65</v>
      </c>
      <c r="T37" s="25">
        <v>21</v>
      </c>
      <c r="V37" s="25" t="s">
        <v>65</v>
      </c>
      <c r="X37" s="25" t="s">
        <v>65</v>
      </c>
      <c r="Y37" s="25" t="s">
        <v>67</v>
      </c>
    </row>
    <row r="38" spans="5:25" s="24" customFormat="1" ht="17" hidden="1" customHeight="1">
      <c r="E38" s="24">
        <v>205</v>
      </c>
      <c r="F38" s="25" t="s">
        <v>65</v>
      </c>
      <c r="G38" s="25" t="s">
        <v>66</v>
      </c>
      <c r="H38" s="25">
        <v>2</v>
      </c>
      <c r="I38" s="25" t="s">
        <v>65</v>
      </c>
      <c r="J38" s="25" t="s">
        <v>68</v>
      </c>
      <c r="K38" s="25" t="s">
        <v>55</v>
      </c>
      <c r="L38" s="25" t="s">
        <v>68</v>
      </c>
      <c r="M38" s="25" t="s">
        <v>64</v>
      </c>
      <c r="N38" s="25" t="s">
        <v>68</v>
      </c>
      <c r="O38" s="25">
        <v>21</v>
      </c>
      <c r="P38" s="25" t="s">
        <v>65</v>
      </c>
      <c r="Q38" s="25" t="s">
        <v>65</v>
      </c>
      <c r="R38" s="25" t="s">
        <v>49</v>
      </c>
      <c r="S38" s="25" t="s">
        <v>65</v>
      </c>
      <c r="T38" s="25">
        <v>21</v>
      </c>
      <c r="V38" s="25" t="s">
        <v>65</v>
      </c>
      <c r="X38" s="25" t="s">
        <v>65</v>
      </c>
      <c r="Y38" s="25" t="s">
        <v>67</v>
      </c>
    </row>
    <row r="39" spans="5:25" s="24" customFormat="1" ht="17" hidden="1" customHeight="1">
      <c r="E39" s="24">
        <v>206</v>
      </c>
      <c r="F39" s="25" t="s">
        <v>65</v>
      </c>
      <c r="G39" s="25" t="s">
        <v>66</v>
      </c>
      <c r="H39" s="25">
        <v>2</v>
      </c>
      <c r="I39" s="25" t="s">
        <v>65</v>
      </c>
      <c r="J39" s="25" t="s">
        <v>68</v>
      </c>
      <c r="K39" s="25" t="s">
        <v>55</v>
      </c>
      <c r="L39" s="25" t="s">
        <v>68</v>
      </c>
      <c r="M39" s="25" t="s">
        <v>64</v>
      </c>
      <c r="N39" s="25" t="s">
        <v>68</v>
      </c>
      <c r="O39" s="25">
        <v>21</v>
      </c>
      <c r="P39" s="25" t="s">
        <v>65</v>
      </c>
      <c r="Q39" s="25" t="s">
        <v>65</v>
      </c>
      <c r="R39" s="25" t="s">
        <v>49</v>
      </c>
      <c r="S39" s="25" t="s">
        <v>65</v>
      </c>
      <c r="T39" s="25">
        <v>21</v>
      </c>
      <c r="V39" s="25" t="s">
        <v>65</v>
      </c>
      <c r="X39" s="25" t="s">
        <v>65</v>
      </c>
      <c r="Y39" s="25" t="s">
        <v>67</v>
      </c>
    </row>
    <row r="40" spans="5:25" s="24" customFormat="1" ht="17" hidden="1" customHeight="1">
      <c r="E40" s="24">
        <v>207</v>
      </c>
      <c r="F40" s="25" t="s">
        <v>65</v>
      </c>
      <c r="G40" s="25" t="s">
        <v>66</v>
      </c>
      <c r="H40" s="25">
        <v>2</v>
      </c>
      <c r="I40" s="25" t="s">
        <v>65</v>
      </c>
      <c r="J40" s="25" t="s">
        <v>68</v>
      </c>
      <c r="K40" s="25" t="s">
        <v>55</v>
      </c>
      <c r="L40" s="25" t="s">
        <v>68</v>
      </c>
      <c r="M40" s="25" t="s">
        <v>64</v>
      </c>
      <c r="N40" s="25" t="s">
        <v>68</v>
      </c>
      <c r="O40" s="25">
        <v>21</v>
      </c>
      <c r="P40" s="25" t="s">
        <v>65</v>
      </c>
      <c r="Q40" s="25" t="s">
        <v>65</v>
      </c>
      <c r="R40" s="25" t="s">
        <v>49</v>
      </c>
      <c r="S40" s="25" t="s">
        <v>65</v>
      </c>
      <c r="T40" s="25">
        <v>21</v>
      </c>
      <c r="V40" s="25" t="s">
        <v>65</v>
      </c>
      <c r="X40" s="25" t="s">
        <v>65</v>
      </c>
      <c r="Y40" s="25" t="s">
        <v>67</v>
      </c>
    </row>
    <row r="41" spans="5:25" s="24" customFormat="1" ht="17" hidden="1" customHeight="1">
      <c r="E41" s="24">
        <v>308</v>
      </c>
      <c r="F41" s="25" t="s">
        <v>65</v>
      </c>
      <c r="G41" s="25" t="s">
        <v>66</v>
      </c>
      <c r="H41" s="25">
        <v>2</v>
      </c>
      <c r="I41" s="25" t="s">
        <v>65</v>
      </c>
      <c r="J41" s="25" t="s">
        <v>68</v>
      </c>
      <c r="K41" s="25" t="s">
        <v>69</v>
      </c>
      <c r="L41" s="25" t="s">
        <v>70</v>
      </c>
      <c r="M41" s="25" t="s">
        <v>71</v>
      </c>
      <c r="N41" s="25" t="s">
        <v>70</v>
      </c>
      <c r="O41" s="25">
        <v>31</v>
      </c>
      <c r="P41" s="25" t="s">
        <v>70</v>
      </c>
      <c r="Q41" s="25" t="s">
        <v>70</v>
      </c>
      <c r="R41" s="25" t="s">
        <v>72</v>
      </c>
      <c r="S41" s="25" t="s">
        <v>70</v>
      </c>
      <c r="T41" s="25">
        <v>31</v>
      </c>
      <c r="V41" s="25" t="s">
        <v>70</v>
      </c>
      <c r="X41" s="25" t="s">
        <v>70</v>
      </c>
      <c r="Y41" s="25" t="s">
        <v>73</v>
      </c>
    </row>
    <row r="42" spans="5:25" s="24" customFormat="1" ht="17" hidden="1" customHeight="1">
      <c r="E42" s="24">
        <v>309</v>
      </c>
      <c r="F42" s="25" t="s">
        <v>65</v>
      </c>
      <c r="G42" s="25" t="s">
        <v>66</v>
      </c>
      <c r="H42" s="25">
        <v>2</v>
      </c>
      <c r="I42" s="25" t="s">
        <v>65</v>
      </c>
      <c r="J42" s="25" t="s">
        <v>68</v>
      </c>
      <c r="K42" s="25" t="s">
        <v>69</v>
      </c>
      <c r="L42" s="25" t="s">
        <v>70</v>
      </c>
      <c r="M42" s="25" t="s">
        <v>71</v>
      </c>
      <c r="N42" s="25" t="s">
        <v>70</v>
      </c>
      <c r="O42" s="25">
        <v>31</v>
      </c>
      <c r="P42" s="25" t="s">
        <v>70</v>
      </c>
      <c r="Q42" s="25" t="s">
        <v>70</v>
      </c>
      <c r="R42" s="25" t="s">
        <v>72</v>
      </c>
      <c r="S42" s="25" t="s">
        <v>70</v>
      </c>
      <c r="T42" s="25">
        <v>31</v>
      </c>
      <c r="V42" s="25" t="s">
        <v>70</v>
      </c>
      <c r="X42" s="25" t="s">
        <v>70</v>
      </c>
      <c r="Y42" s="25" t="s">
        <v>73</v>
      </c>
    </row>
    <row r="43" spans="5:25" s="24" customFormat="1" ht="17" hidden="1" customHeight="1">
      <c r="E43" s="24">
        <v>310</v>
      </c>
      <c r="F43" s="25" t="s">
        <v>65</v>
      </c>
      <c r="G43" s="25" t="s">
        <v>66</v>
      </c>
      <c r="H43" s="25">
        <v>2</v>
      </c>
      <c r="I43" s="25" t="s">
        <v>65</v>
      </c>
      <c r="J43" s="25" t="s">
        <v>68</v>
      </c>
      <c r="K43" s="25" t="s">
        <v>69</v>
      </c>
      <c r="L43" s="25" t="s">
        <v>70</v>
      </c>
      <c r="M43" s="25" t="s">
        <v>71</v>
      </c>
      <c r="N43" s="25" t="s">
        <v>70</v>
      </c>
      <c r="O43" s="25">
        <v>31</v>
      </c>
      <c r="P43" s="25" t="s">
        <v>70</v>
      </c>
      <c r="Q43" s="25" t="s">
        <v>70</v>
      </c>
      <c r="R43" s="25" t="s">
        <v>72</v>
      </c>
      <c r="S43" s="25" t="s">
        <v>70</v>
      </c>
      <c r="T43" s="25">
        <v>31</v>
      </c>
      <c r="V43" s="25" t="s">
        <v>70</v>
      </c>
      <c r="X43" s="25" t="s">
        <v>70</v>
      </c>
      <c r="Y43" s="25" t="s">
        <v>73</v>
      </c>
    </row>
    <row r="44" spans="5:25" s="24" customFormat="1" ht="17" hidden="1" customHeight="1">
      <c r="E44" s="24">
        <v>311</v>
      </c>
      <c r="F44" s="25" t="s">
        <v>70</v>
      </c>
      <c r="G44" s="25" t="s">
        <v>66</v>
      </c>
      <c r="H44" s="25">
        <v>3</v>
      </c>
      <c r="I44" s="25" t="s">
        <v>70</v>
      </c>
      <c r="J44" s="25" t="s">
        <v>74</v>
      </c>
      <c r="K44" s="25" t="s">
        <v>69</v>
      </c>
      <c r="L44" s="25" t="s">
        <v>70</v>
      </c>
      <c r="M44" s="25" t="s">
        <v>71</v>
      </c>
      <c r="N44" s="25" t="s">
        <v>70</v>
      </c>
      <c r="O44" s="25">
        <v>31</v>
      </c>
      <c r="P44" s="25" t="s">
        <v>70</v>
      </c>
      <c r="Q44" s="25" t="s">
        <v>70</v>
      </c>
      <c r="R44" s="25" t="s">
        <v>72</v>
      </c>
      <c r="S44" s="25" t="s">
        <v>70</v>
      </c>
      <c r="T44" s="25">
        <v>31</v>
      </c>
      <c r="V44" s="25" t="s">
        <v>70</v>
      </c>
      <c r="X44" s="25" t="s">
        <v>70</v>
      </c>
      <c r="Y44" s="25" t="s">
        <v>73</v>
      </c>
    </row>
    <row r="45" spans="5:25" s="24" customFormat="1" ht="17" hidden="1" customHeight="1">
      <c r="E45" s="24">
        <v>312</v>
      </c>
      <c r="F45" s="25" t="s">
        <v>70</v>
      </c>
      <c r="G45" s="25" t="s">
        <v>66</v>
      </c>
      <c r="H45" s="25">
        <v>3</v>
      </c>
      <c r="I45" s="25" t="s">
        <v>70</v>
      </c>
      <c r="J45" s="25" t="s">
        <v>74</v>
      </c>
      <c r="K45" s="25" t="s">
        <v>69</v>
      </c>
      <c r="L45" s="25" t="s">
        <v>70</v>
      </c>
      <c r="M45" s="25" t="s">
        <v>71</v>
      </c>
      <c r="N45" s="25" t="s">
        <v>70</v>
      </c>
      <c r="O45" s="25">
        <v>31</v>
      </c>
      <c r="P45" s="25" t="s">
        <v>70</v>
      </c>
      <c r="Q45" s="25" t="s">
        <v>70</v>
      </c>
      <c r="R45" s="25" t="s">
        <v>72</v>
      </c>
      <c r="S45" s="25" t="s">
        <v>70</v>
      </c>
      <c r="T45" s="25">
        <v>31</v>
      </c>
      <c r="V45" s="25" t="s">
        <v>70</v>
      </c>
      <c r="X45" s="25" t="s">
        <v>70</v>
      </c>
      <c r="Y45" s="25" t="s">
        <v>73</v>
      </c>
    </row>
    <row r="46" spans="5:25" s="24" customFormat="1" ht="17" hidden="1" customHeight="1">
      <c r="E46" s="24">
        <v>301</v>
      </c>
      <c r="F46" s="25" t="s">
        <v>70</v>
      </c>
      <c r="G46" s="25" t="s">
        <v>66</v>
      </c>
      <c r="H46" s="25">
        <v>3</v>
      </c>
      <c r="I46" s="25" t="s">
        <v>70</v>
      </c>
      <c r="J46" s="25" t="s">
        <v>74</v>
      </c>
      <c r="K46" s="25" t="s">
        <v>69</v>
      </c>
      <c r="L46" s="25" t="s">
        <v>70</v>
      </c>
      <c r="M46" s="25" t="s">
        <v>71</v>
      </c>
      <c r="N46" s="25" t="s">
        <v>70</v>
      </c>
      <c r="O46" s="25">
        <v>31</v>
      </c>
      <c r="P46" s="25" t="s">
        <v>70</v>
      </c>
      <c r="Q46" s="25" t="s">
        <v>70</v>
      </c>
      <c r="R46" s="25" t="s">
        <v>72</v>
      </c>
      <c r="S46" s="25" t="s">
        <v>70</v>
      </c>
      <c r="T46" s="25">
        <v>31</v>
      </c>
      <c r="V46" s="25" t="s">
        <v>70</v>
      </c>
      <c r="X46" s="25" t="s">
        <v>70</v>
      </c>
      <c r="Y46" s="25" t="s">
        <v>73</v>
      </c>
    </row>
    <row r="47" spans="5:25" s="24" customFormat="1" ht="17" hidden="1" customHeight="1">
      <c r="E47" s="24">
        <v>302</v>
      </c>
      <c r="F47" s="25" t="s">
        <v>70</v>
      </c>
      <c r="G47" s="25" t="s">
        <v>66</v>
      </c>
      <c r="H47" s="25">
        <v>3</v>
      </c>
      <c r="I47" s="25" t="s">
        <v>70</v>
      </c>
      <c r="J47" s="25" t="s">
        <v>74</v>
      </c>
      <c r="K47" s="25" t="s">
        <v>69</v>
      </c>
      <c r="L47" s="25" t="s">
        <v>70</v>
      </c>
      <c r="M47" s="25" t="s">
        <v>71</v>
      </c>
      <c r="N47" s="25" t="s">
        <v>70</v>
      </c>
      <c r="O47" s="25">
        <v>31</v>
      </c>
      <c r="P47" s="25" t="s">
        <v>70</v>
      </c>
      <c r="Q47" s="25" t="s">
        <v>70</v>
      </c>
      <c r="R47" s="25" t="s">
        <v>72</v>
      </c>
      <c r="S47" s="25" t="s">
        <v>70</v>
      </c>
      <c r="T47" s="25">
        <v>31</v>
      </c>
      <c r="V47" s="25" t="s">
        <v>70</v>
      </c>
      <c r="X47" s="25" t="s">
        <v>70</v>
      </c>
      <c r="Y47" s="25" t="s">
        <v>73</v>
      </c>
    </row>
    <row r="48" spans="5:25" s="24" customFormat="1" ht="17" hidden="1" customHeight="1">
      <c r="E48" s="24">
        <v>303</v>
      </c>
      <c r="F48" s="25" t="s">
        <v>70</v>
      </c>
      <c r="G48" s="25" t="s">
        <v>66</v>
      </c>
      <c r="H48" s="25">
        <v>3</v>
      </c>
      <c r="I48" s="25" t="s">
        <v>70</v>
      </c>
      <c r="J48" s="25" t="s">
        <v>74</v>
      </c>
      <c r="K48" s="25" t="s">
        <v>69</v>
      </c>
      <c r="L48" s="25" t="s">
        <v>70</v>
      </c>
      <c r="M48" s="25" t="s">
        <v>71</v>
      </c>
      <c r="N48" s="25" t="s">
        <v>70</v>
      </c>
      <c r="O48" s="25">
        <v>31</v>
      </c>
      <c r="P48" s="25" t="s">
        <v>70</v>
      </c>
      <c r="Q48" s="25" t="s">
        <v>70</v>
      </c>
      <c r="R48" s="25" t="s">
        <v>72</v>
      </c>
      <c r="S48" s="25" t="s">
        <v>70</v>
      </c>
      <c r="T48" s="25">
        <v>31</v>
      </c>
      <c r="V48" s="25" t="s">
        <v>70</v>
      </c>
      <c r="X48" s="25" t="s">
        <v>70</v>
      </c>
      <c r="Y48" s="25" t="s">
        <v>73</v>
      </c>
    </row>
    <row r="49" spans="5:25" s="24" customFormat="1" ht="17" hidden="1" customHeight="1">
      <c r="E49" s="24">
        <v>304</v>
      </c>
      <c r="F49" s="25" t="s">
        <v>70</v>
      </c>
      <c r="G49" s="25" t="s">
        <v>66</v>
      </c>
      <c r="H49" s="25">
        <v>3</v>
      </c>
      <c r="I49" s="25" t="s">
        <v>70</v>
      </c>
      <c r="J49" s="25" t="s">
        <v>74</v>
      </c>
      <c r="K49" s="25" t="s">
        <v>69</v>
      </c>
      <c r="L49" s="25" t="s">
        <v>70</v>
      </c>
      <c r="M49" s="25" t="s">
        <v>71</v>
      </c>
      <c r="N49" s="25" t="s">
        <v>70</v>
      </c>
      <c r="O49" s="25">
        <v>31</v>
      </c>
      <c r="P49" s="25" t="s">
        <v>70</v>
      </c>
      <c r="Q49" s="25" t="s">
        <v>70</v>
      </c>
      <c r="R49" s="25" t="s">
        <v>72</v>
      </c>
      <c r="S49" s="25" t="s">
        <v>70</v>
      </c>
      <c r="T49" s="25">
        <v>31</v>
      </c>
      <c r="V49" s="25" t="s">
        <v>70</v>
      </c>
      <c r="X49" s="25" t="s">
        <v>70</v>
      </c>
      <c r="Y49" s="25" t="s">
        <v>73</v>
      </c>
    </row>
    <row r="50" spans="5:25" s="24" customFormat="1" ht="17" hidden="1" customHeight="1">
      <c r="E50" s="24">
        <v>305</v>
      </c>
      <c r="F50" s="25" t="s">
        <v>70</v>
      </c>
      <c r="G50" s="25" t="s">
        <v>66</v>
      </c>
      <c r="H50" s="25">
        <v>3</v>
      </c>
      <c r="I50" s="25" t="s">
        <v>70</v>
      </c>
      <c r="J50" s="25" t="s">
        <v>74</v>
      </c>
      <c r="K50" s="25" t="s">
        <v>69</v>
      </c>
      <c r="L50" s="25" t="s">
        <v>70</v>
      </c>
      <c r="M50" s="25" t="s">
        <v>71</v>
      </c>
      <c r="N50" s="25" t="s">
        <v>70</v>
      </c>
      <c r="O50" s="25">
        <v>31</v>
      </c>
      <c r="P50" s="25" t="s">
        <v>70</v>
      </c>
      <c r="Q50" s="25" t="s">
        <v>70</v>
      </c>
      <c r="R50" s="25" t="s">
        <v>72</v>
      </c>
      <c r="S50" s="25" t="s">
        <v>70</v>
      </c>
      <c r="T50" s="25">
        <v>31</v>
      </c>
      <c r="V50" s="25" t="s">
        <v>70</v>
      </c>
      <c r="X50" s="25" t="s">
        <v>70</v>
      </c>
      <c r="Y50" s="25" t="s">
        <v>73</v>
      </c>
    </row>
    <row r="51" spans="5:25" s="24" customFormat="1" ht="17" hidden="1" customHeight="1">
      <c r="E51" s="24">
        <v>306</v>
      </c>
      <c r="F51" s="25" t="s">
        <v>70</v>
      </c>
      <c r="G51" s="25" t="s">
        <v>66</v>
      </c>
      <c r="H51" s="25">
        <v>3</v>
      </c>
      <c r="I51" s="25" t="s">
        <v>70</v>
      </c>
      <c r="J51" s="25" t="s">
        <v>74</v>
      </c>
      <c r="K51" s="25" t="s">
        <v>69</v>
      </c>
      <c r="L51" s="25" t="s">
        <v>70</v>
      </c>
      <c r="M51" s="25" t="s">
        <v>71</v>
      </c>
      <c r="N51" s="25" t="s">
        <v>70</v>
      </c>
      <c r="O51" s="25">
        <v>31</v>
      </c>
      <c r="P51" s="25" t="s">
        <v>70</v>
      </c>
      <c r="Q51" s="25" t="s">
        <v>70</v>
      </c>
      <c r="R51" s="25" t="s">
        <v>72</v>
      </c>
      <c r="S51" s="25" t="s">
        <v>70</v>
      </c>
      <c r="T51" s="25">
        <v>31</v>
      </c>
      <c r="V51" s="25" t="s">
        <v>70</v>
      </c>
      <c r="X51" s="25" t="s">
        <v>70</v>
      </c>
      <c r="Y51" s="25" t="s">
        <v>73</v>
      </c>
    </row>
    <row r="52" spans="5:25" s="24" customFormat="1" ht="17" hidden="1" customHeight="1">
      <c r="E52" s="24">
        <v>307</v>
      </c>
      <c r="F52" s="25" t="s">
        <v>70</v>
      </c>
      <c r="G52" s="25" t="s">
        <v>66</v>
      </c>
      <c r="H52" s="25">
        <v>3</v>
      </c>
      <c r="I52" s="25" t="s">
        <v>70</v>
      </c>
      <c r="J52" s="25" t="s">
        <v>74</v>
      </c>
      <c r="K52" s="25" t="s">
        <v>69</v>
      </c>
      <c r="L52" s="25" t="s">
        <v>70</v>
      </c>
      <c r="M52" s="25" t="s">
        <v>71</v>
      </c>
      <c r="N52" s="25" t="s">
        <v>70</v>
      </c>
      <c r="O52" s="25">
        <v>31</v>
      </c>
      <c r="P52" s="25" t="s">
        <v>70</v>
      </c>
      <c r="Q52" s="25" t="s">
        <v>70</v>
      </c>
      <c r="R52" s="25" t="s">
        <v>72</v>
      </c>
      <c r="S52" s="25" t="s">
        <v>70</v>
      </c>
      <c r="T52" s="25">
        <v>31</v>
      </c>
      <c r="V52" s="25" t="s">
        <v>70</v>
      </c>
      <c r="X52" s="25" t="s">
        <v>70</v>
      </c>
      <c r="Y52" s="25" t="s">
        <v>73</v>
      </c>
    </row>
    <row r="53" spans="5:25" s="24" customFormat="1" ht="17" hidden="1" customHeight="1">
      <c r="E53" s="24">
        <v>408</v>
      </c>
      <c r="F53" s="25" t="s">
        <v>70</v>
      </c>
      <c r="G53" s="25" t="s">
        <v>66</v>
      </c>
      <c r="H53" s="25">
        <v>3</v>
      </c>
      <c r="I53" s="25" t="s">
        <v>70</v>
      </c>
      <c r="J53" s="25" t="s">
        <v>74</v>
      </c>
      <c r="K53" s="25" t="s">
        <v>69</v>
      </c>
      <c r="L53" s="25" t="s">
        <v>75</v>
      </c>
      <c r="M53" s="25" t="s">
        <v>71</v>
      </c>
      <c r="N53" s="25" t="s">
        <v>75</v>
      </c>
      <c r="O53" s="25">
        <v>41</v>
      </c>
      <c r="P53" s="25" t="s">
        <v>75</v>
      </c>
      <c r="Q53" s="25" t="s">
        <v>75</v>
      </c>
      <c r="R53" s="25" t="s">
        <v>72</v>
      </c>
      <c r="S53" s="25" t="s">
        <v>75</v>
      </c>
      <c r="T53" s="25">
        <v>41</v>
      </c>
      <c r="V53" s="25" t="s">
        <v>70</v>
      </c>
      <c r="X53" s="25" t="s">
        <v>75</v>
      </c>
      <c r="Y53" s="25" t="s">
        <v>73</v>
      </c>
    </row>
    <row r="54" spans="5:25" s="24" customFormat="1" ht="17" hidden="1" customHeight="1">
      <c r="E54" s="24">
        <v>409</v>
      </c>
      <c r="F54" s="25" t="s">
        <v>70</v>
      </c>
      <c r="G54" s="25" t="s">
        <v>66</v>
      </c>
      <c r="H54" s="25">
        <v>3</v>
      </c>
      <c r="I54" s="25" t="s">
        <v>70</v>
      </c>
      <c r="J54" s="25" t="s">
        <v>74</v>
      </c>
      <c r="K54" s="25" t="s">
        <v>69</v>
      </c>
      <c r="L54" s="25" t="s">
        <v>75</v>
      </c>
      <c r="M54" s="25" t="s">
        <v>71</v>
      </c>
      <c r="N54" s="25" t="s">
        <v>75</v>
      </c>
      <c r="O54" s="25">
        <v>41</v>
      </c>
      <c r="P54" s="25" t="s">
        <v>75</v>
      </c>
      <c r="Q54" s="25" t="s">
        <v>75</v>
      </c>
      <c r="R54" s="25" t="s">
        <v>72</v>
      </c>
      <c r="S54" s="25" t="s">
        <v>75</v>
      </c>
      <c r="T54" s="25">
        <v>41</v>
      </c>
      <c r="V54" s="25" t="s">
        <v>70</v>
      </c>
      <c r="X54" s="25" t="s">
        <v>75</v>
      </c>
      <c r="Y54" s="25" t="s">
        <v>73</v>
      </c>
    </row>
    <row r="55" spans="5:25" s="24" customFormat="1" ht="17" hidden="1" customHeight="1">
      <c r="E55" s="24">
        <v>410</v>
      </c>
      <c r="F55" s="25" t="s">
        <v>70</v>
      </c>
      <c r="G55" s="25" t="s">
        <v>66</v>
      </c>
      <c r="H55" s="25">
        <v>3</v>
      </c>
      <c r="I55" s="25" t="s">
        <v>70</v>
      </c>
      <c r="J55" s="25" t="s">
        <v>74</v>
      </c>
      <c r="K55" s="25" t="s">
        <v>69</v>
      </c>
      <c r="L55" s="25" t="s">
        <v>75</v>
      </c>
      <c r="M55" s="25" t="s">
        <v>71</v>
      </c>
      <c r="N55" s="25" t="s">
        <v>75</v>
      </c>
      <c r="O55" s="25">
        <v>41</v>
      </c>
      <c r="P55" s="25" t="s">
        <v>75</v>
      </c>
      <c r="Q55" s="25" t="s">
        <v>75</v>
      </c>
      <c r="R55" s="25" t="s">
        <v>72</v>
      </c>
      <c r="S55" s="25" t="s">
        <v>75</v>
      </c>
      <c r="T55" s="25">
        <v>41</v>
      </c>
      <c r="V55" s="25" t="s">
        <v>70</v>
      </c>
      <c r="X55" s="25" t="s">
        <v>75</v>
      </c>
      <c r="Y55" s="25" t="s">
        <v>73</v>
      </c>
    </row>
    <row r="56" spans="5:25" s="24" customFormat="1" ht="17" hidden="1" customHeight="1">
      <c r="E56" s="24">
        <v>411</v>
      </c>
      <c r="F56" s="25" t="s">
        <v>75</v>
      </c>
      <c r="G56" s="25" t="s">
        <v>76</v>
      </c>
      <c r="H56" s="25">
        <v>4</v>
      </c>
      <c r="I56" s="25" t="s">
        <v>75</v>
      </c>
      <c r="J56" s="25" t="s">
        <v>74</v>
      </c>
      <c r="K56" s="25" t="s">
        <v>69</v>
      </c>
      <c r="L56" s="25" t="s">
        <v>75</v>
      </c>
      <c r="M56" s="25" t="s">
        <v>71</v>
      </c>
      <c r="N56" s="25" t="s">
        <v>75</v>
      </c>
      <c r="O56" s="25">
        <v>41</v>
      </c>
      <c r="P56" s="25" t="s">
        <v>75</v>
      </c>
      <c r="Q56" s="25" t="s">
        <v>75</v>
      </c>
      <c r="R56" s="25" t="s">
        <v>72</v>
      </c>
      <c r="S56" s="25" t="s">
        <v>75</v>
      </c>
      <c r="T56" s="25">
        <v>41</v>
      </c>
      <c r="V56" s="25" t="s">
        <v>70</v>
      </c>
      <c r="X56" s="25" t="s">
        <v>75</v>
      </c>
      <c r="Y56" s="25" t="s">
        <v>73</v>
      </c>
    </row>
    <row r="57" spans="5:25" s="24" customFormat="1" ht="17" hidden="1" customHeight="1">
      <c r="E57" s="24">
        <v>412</v>
      </c>
      <c r="F57" s="25" t="s">
        <v>75</v>
      </c>
      <c r="G57" s="25" t="s">
        <v>76</v>
      </c>
      <c r="H57" s="25">
        <v>4</v>
      </c>
      <c r="I57" s="25" t="s">
        <v>75</v>
      </c>
      <c r="J57" s="25" t="s">
        <v>74</v>
      </c>
      <c r="K57" s="25" t="s">
        <v>69</v>
      </c>
      <c r="L57" s="25" t="s">
        <v>75</v>
      </c>
      <c r="M57" s="25" t="s">
        <v>71</v>
      </c>
      <c r="N57" s="25" t="s">
        <v>75</v>
      </c>
      <c r="O57" s="25">
        <v>41</v>
      </c>
      <c r="P57" s="25" t="s">
        <v>75</v>
      </c>
      <c r="Q57" s="25" t="s">
        <v>75</v>
      </c>
      <c r="R57" s="25" t="s">
        <v>72</v>
      </c>
      <c r="S57" s="25" t="s">
        <v>75</v>
      </c>
      <c r="T57" s="25">
        <v>41</v>
      </c>
      <c r="V57" s="25" t="s">
        <v>70</v>
      </c>
      <c r="X57" s="25" t="s">
        <v>75</v>
      </c>
      <c r="Y57" s="25" t="s">
        <v>73</v>
      </c>
    </row>
    <row r="58" spans="5:25" s="24" customFormat="1" ht="17" hidden="1" customHeight="1">
      <c r="E58" s="24">
        <v>401</v>
      </c>
      <c r="F58" s="25" t="s">
        <v>75</v>
      </c>
      <c r="G58" s="25" t="s">
        <v>76</v>
      </c>
      <c r="H58" s="25">
        <v>4</v>
      </c>
      <c r="I58" s="25" t="s">
        <v>75</v>
      </c>
      <c r="J58" s="25" t="s">
        <v>74</v>
      </c>
      <c r="K58" s="25" t="s">
        <v>69</v>
      </c>
      <c r="L58" s="25" t="s">
        <v>75</v>
      </c>
      <c r="M58" s="25" t="s">
        <v>71</v>
      </c>
      <c r="N58" s="25" t="s">
        <v>75</v>
      </c>
      <c r="O58" s="25">
        <v>41</v>
      </c>
      <c r="P58" s="25" t="s">
        <v>75</v>
      </c>
      <c r="Q58" s="25" t="s">
        <v>75</v>
      </c>
      <c r="R58" s="25" t="s">
        <v>72</v>
      </c>
      <c r="S58" s="25" t="s">
        <v>75</v>
      </c>
      <c r="T58" s="25">
        <v>41</v>
      </c>
      <c r="V58" s="25" t="s">
        <v>70</v>
      </c>
      <c r="X58" s="25" t="s">
        <v>75</v>
      </c>
      <c r="Y58" s="25" t="s">
        <v>73</v>
      </c>
    </row>
    <row r="59" spans="5:25" s="24" customFormat="1" ht="17" hidden="1" customHeight="1">
      <c r="E59" s="24">
        <v>402</v>
      </c>
      <c r="F59" s="25" t="s">
        <v>75</v>
      </c>
      <c r="G59" s="25" t="s">
        <v>76</v>
      </c>
      <c r="H59" s="25">
        <v>4</v>
      </c>
      <c r="I59" s="25" t="s">
        <v>75</v>
      </c>
      <c r="J59" s="25" t="s">
        <v>74</v>
      </c>
      <c r="K59" s="25" t="s">
        <v>69</v>
      </c>
      <c r="L59" s="25" t="s">
        <v>75</v>
      </c>
      <c r="M59" s="25" t="s">
        <v>71</v>
      </c>
      <c r="N59" s="25" t="s">
        <v>75</v>
      </c>
      <c r="O59" s="25">
        <v>41</v>
      </c>
      <c r="P59" s="25" t="s">
        <v>75</v>
      </c>
      <c r="Q59" s="25" t="s">
        <v>75</v>
      </c>
      <c r="R59" s="25" t="s">
        <v>72</v>
      </c>
      <c r="S59" s="25" t="s">
        <v>75</v>
      </c>
      <c r="T59" s="25">
        <v>41</v>
      </c>
      <c r="V59" s="25" t="s">
        <v>70</v>
      </c>
      <c r="X59" s="25" t="s">
        <v>75</v>
      </c>
      <c r="Y59" s="25" t="s">
        <v>73</v>
      </c>
    </row>
    <row r="60" spans="5:25" s="24" customFormat="1" ht="17" hidden="1" customHeight="1">
      <c r="E60" s="24">
        <v>403</v>
      </c>
      <c r="F60" s="25" t="s">
        <v>75</v>
      </c>
      <c r="G60" s="25" t="s">
        <v>76</v>
      </c>
      <c r="H60" s="25">
        <v>4</v>
      </c>
      <c r="I60" s="25" t="s">
        <v>75</v>
      </c>
      <c r="J60" s="25" t="s">
        <v>74</v>
      </c>
      <c r="K60" s="25" t="s">
        <v>69</v>
      </c>
      <c r="L60" s="25" t="s">
        <v>75</v>
      </c>
      <c r="M60" s="25" t="s">
        <v>71</v>
      </c>
      <c r="N60" s="25" t="s">
        <v>75</v>
      </c>
      <c r="O60" s="25">
        <v>41</v>
      </c>
      <c r="P60" s="25" t="s">
        <v>75</v>
      </c>
      <c r="Q60" s="25" t="s">
        <v>75</v>
      </c>
      <c r="R60" s="25" t="s">
        <v>72</v>
      </c>
      <c r="S60" s="25" t="s">
        <v>75</v>
      </c>
      <c r="T60" s="25">
        <v>41</v>
      </c>
      <c r="V60" s="25" t="s">
        <v>70</v>
      </c>
      <c r="X60" s="25" t="s">
        <v>75</v>
      </c>
      <c r="Y60" s="25" t="s">
        <v>73</v>
      </c>
    </row>
    <row r="61" spans="5:25" s="24" customFormat="1" ht="17" hidden="1" customHeight="1">
      <c r="E61" s="24">
        <v>404</v>
      </c>
      <c r="F61" s="25" t="s">
        <v>75</v>
      </c>
      <c r="G61" s="25" t="s">
        <v>76</v>
      </c>
      <c r="H61" s="25">
        <v>4</v>
      </c>
      <c r="I61" s="25" t="s">
        <v>75</v>
      </c>
      <c r="J61" s="25" t="s">
        <v>74</v>
      </c>
      <c r="K61" s="25" t="s">
        <v>69</v>
      </c>
      <c r="L61" s="25" t="s">
        <v>75</v>
      </c>
      <c r="M61" s="25" t="s">
        <v>71</v>
      </c>
      <c r="N61" s="25" t="s">
        <v>75</v>
      </c>
      <c r="O61" s="25">
        <v>41</v>
      </c>
      <c r="P61" s="25" t="s">
        <v>75</v>
      </c>
      <c r="Q61" s="25" t="s">
        <v>75</v>
      </c>
      <c r="R61" s="25" t="s">
        <v>72</v>
      </c>
      <c r="S61" s="25" t="s">
        <v>75</v>
      </c>
      <c r="T61" s="25">
        <v>41</v>
      </c>
      <c r="V61" s="25" t="s">
        <v>70</v>
      </c>
      <c r="X61" s="25" t="s">
        <v>75</v>
      </c>
      <c r="Y61" s="25" t="s">
        <v>73</v>
      </c>
    </row>
    <row r="62" spans="5:25" s="24" customFormat="1" ht="17" hidden="1" customHeight="1">
      <c r="E62" s="24">
        <v>405</v>
      </c>
      <c r="F62" s="25" t="s">
        <v>75</v>
      </c>
      <c r="G62" s="25" t="s">
        <v>76</v>
      </c>
      <c r="H62" s="25">
        <v>4</v>
      </c>
      <c r="I62" s="25" t="s">
        <v>75</v>
      </c>
      <c r="J62" s="25" t="s">
        <v>74</v>
      </c>
      <c r="K62" s="25" t="s">
        <v>69</v>
      </c>
      <c r="L62" s="25" t="s">
        <v>75</v>
      </c>
      <c r="M62" s="25" t="s">
        <v>71</v>
      </c>
      <c r="N62" s="25" t="s">
        <v>75</v>
      </c>
      <c r="O62" s="25">
        <v>41</v>
      </c>
      <c r="P62" s="25" t="s">
        <v>75</v>
      </c>
      <c r="Q62" s="25" t="s">
        <v>75</v>
      </c>
      <c r="R62" s="25" t="s">
        <v>72</v>
      </c>
      <c r="S62" s="25" t="s">
        <v>75</v>
      </c>
      <c r="T62" s="25">
        <v>41</v>
      </c>
      <c r="V62" s="25" t="s">
        <v>70</v>
      </c>
      <c r="X62" s="25" t="s">
        <v>75</v>
      </c>
      <c r="Y62" s="25" t="s">
        <v>73</v>
      </c>
    </row>
    <row r="63" spans="5:25" s="24" customFormat="1" ht="17" hidden="1" customHeight="1">
      <c r="E63" s="24">
        <v>406</v>
      </c>
      <c r="F63" s="25" t="s">
        <v>75</v>
      </c>
      <c r="G63" s="25" t="s">
        <v>76</v>
      </c>
      <c r="H63" s="25">
        <v>4</v>
      </c>
      <c r="I63" s="25" t="s">
        <v>75</v>
      </c>
      <c r="J63" s="25" t="s">
        <v>74</v>
      </c>
      <c r="K63" s="25" t="s">
        <v>69</v>
      </c>
      <c r="L63" s="25" t="s">
        <v>75</v>
      </c>
      <c r="M63" s="25" t="s">
        <v>71</v>
      </c>
      <c r="N63" s="25" t="s">
        <v>75</v>
      </c>
      <c r="O63" s="25">
        <v>41</v>
      </c>
      <c r="P63" s="25" t="s">
        <v>75</v>
      </c>
      <c r="Q63" s="25" t="s">
        <v>75</v>
      </c>
      <c r="R63" s="25" t="s">
        <v>72</v>
      </c>
      <c r="S63" s="25" t="s">
        <v>75</v>
      </c>
      <c r="T63" s="25">
        <v>41</v>
      </c>
      <c r="V63" s="25" t="s">
        <v>70</v>
      </c>
      <c r="X63" s="25" t="s">
        <v>75</v>
      </c>
      <c r="Y63" s="25" t="s">
        <v>73</v>
      </c>
    </row>
    <row r="64" spans="5:25" s="24" customFormat="1" ht="17" hidden="1" customHeight="1">
      <c r="E64" s="24">
        <v>407</v>
      </c>
      <c r="F64" s="25" t="s">
        <v>75</v>
      </c>
      <c r="G64" s="25" t="s">
        <v>76</v>
      </c>
      <c r="H64" s="25">
        <v>4</v>
      </c>
      <c r="I64" s="25" t="s">
        <v>75</v>
      </c>
      <c r="J64" s="25" t="s">
        <v>74</v>
      </c>
      <c r="K64" s="25" t="s">
        <v>69</v>
      </c>
      <c r="L64" s="25" t="s">
        <v>75</v>
      </c>
      <c r="M64" s="25" t="s">
        <v>71</v>
      </c>
      <c r="N64" s="25" t="s">
        <v>75</v>
      </c>
      <c r="O64" s="25">
        <v>41</v>
      </c>
      <c r="P64" s="25" t="s">
        <v>75</v>
      </c>
      <c r="Q64" s="25" t="s">
        <v>75</v>
      </c>
      <c r="R64" s="25" t="s">
        <v>72</v>
      </c>
      <c r="S64" s="25" t="s">
        <v>75</v>
      </c>
      <c r="T64" s="25">
        <v>41</v>
      </c>
      <c r="V64" s="25" t="s">
        <v>70</v>
      </c>
      <c r="X64" s="25" t="s">
        <v>75</v>
      </c>
      <c r="Y64" s="25" t="s">
        <v>73</v>
      </c>
    </row>
    <row r="65" spans="5:25" s="24" customFormat="1" ht="17" hidden="1" customHeight="1">
      <c r="E65" s="24">
        <v>508</v>
      </c>
      <c r="F65" s="25" t="s">
        <v>75</v>
      </c>
      <c r="G65" s="25" t="s">
        <v>76</v>
      </c>
      <c r="H65" s="25">
        <v>4</v>
      </c>
      <c r="I65" s="25" t="s">
        <v>75</v>
      </c>
      <c r="J65" s="25" t="s">
        <v>74</v>
      </c>
      <c r="K65" s="25" t="s">
        <v>69</v>
      </c>
      <c r="L65" s="25" t="s">
        <v>77</v>
      </c>
      <c r="M65" s="25" t="s">
        <v>78</v>
      </c>
      <c r="N65" s="25" t="s">
        <v>77</v>
      </c>
      <c r="O65" s="25">
        <v>51</v>
      </c>
      <c r="P65" s="25" t="s">
        <v>77</v>
      </c>
      <c r="Q65" s="25" t="s">
        <v>77</v>
      </c>
      <c r="R65" s="25" t="s">
        <v>72</v>
      </c>
      <c r="S65" s="25" t="s">
        <v>77</v>
      </c>
      <c r="T65" s="25">
        <v>51</v>
      </c>
      <c r="V65" s="25" t="s">
        <v>70</v>
      </c>
      <c r="X65" s="25" t="s">
        <v>77</v>
      </c>
      <c r="Y65" s="25" t="s">
        <v>79</v>
      </c>
    </row>
    <row r="66" spans="5:25" s="24" customFormat="1" ht="17" hidden="1" customHeight="1">
      <c r="E66" s="24">
        <v>509</v>
      </c>
      <c r="F66" s="25" t="s">
        <v>75</v>
      </c>
      <c r="G66" s="25" t="s">
        <v>76</v>
      </c>
      <c r="H66" s="25">
        <v>4</v>
      </c>
      <c r="I66" s="25" t="s">
        <v>75</v>
      </c>
      <c r="J66" s="25" t="s">
        <v>74</v>
      </c>
      <c r="K66" s="25" t="s">
        <v>69</v>
      </c>
      <c r="L66" s="25" t="s">
        <v>77</v>
      </c>
      <c r="M66" s="25" t="s">
        <v>78</v>
      </c>
      <c r="N66" s="25" t="s">
        <v>77</v>
      </c>
      <c r="O66" s="25">
        <v>51</v>
      </c>
      <c r="P66" s="25" t="s">
        <v>77</v>
      </c>
      <c r="Q66" s="25" t="s">
        <v>77</v>
      </c>
      <c r="R66" s="25" t="s">
        <v>72</v>
      </c>
      <c r="S66" s="25" t="s">
        <v>77</v>
      </c>
      <c r="T66" s="25">
        <v>51</v>
      </c>
      <c r="V66" s="25" t="s">
        <v>70</v>
      </c>
      <c r="X66" s="25" t="s">
        <v>77</v>
      </c>
      <c r="Y66" s="25" t="s">
        <v>79</v>
      </c>
    </row>
    <row r="67" spans="5:25" s="24" customFormat="1" ht="17" hidden="1" customHeight="1">
      <c r="E67" s="24">
        <v>510</v>
      </c>
      <c r="F67" s="25" t="s">
        <v>75</v>
      </c>
      <c r="G67" s="25" t="s">
        <v>76</v>
      </c>
      <c r="H67" s="25">
        <v>4</v>
      </c>
      <c r="I67" s="25" t="s">
        <v>75</v>
      </c>
      <c r="J67" s="25" t="s">
        <v>74</v>
      </c>
      <c r="K67" s="25" t="s">
        <v>69</v>
      </c>
      <c r="L67" s="25" t="s">
        <v>77</v>
      </c>
      <c r="M67" s="25" t="s">
        <v>78</v>
      </c>
      <c r="N67" s="25" t="s">
        <v>77</v>
      </c>
      <c r="O67" s="25">
        <v>51</v>
      </c>
      <c r="P67" s="25" t="s">
        <v>77</v>
      </c>
      <c r="Q67" s="25" t="s">
        <v>77</v>
      </c>
      <c r="R67" s="25" t="s">
        <v>72</v>
      </c>
      <c r="S67" s="25" t="s">
        <v>77</v>
      </c>
      <c r="T67" s="25">
        <v>51</v>
      </c>
      <c r="V67" s="25" t="s">
        <v>70</v>
      </c>
      <c r="X67" s="25" t="s">
        <v>77</v>
      </c>
      <c r="Y67" s="25" t="s">
        <v>79</v>
      </c>
    </row>
    <row r="68" spans="5:25" s="24" customFormat="1" ht="17" hidden="1" customHeight="1">
      <c r="E68" s="24">
        <v>511</v>
      </c>
      <c r="F68" s="25" t="s">
        <v>77</v>
      </c>
      <c r="G68" s="25" t="s">
        <v>76</v>
      </c>
      <c r="H68" s="25">
        <v>5</v>
      </c>
      <c r="I68" s="25" t="s">
        <v>77</v>
      </c>
      <c r="J68" s="25" t="s">
        <v>74</v>
      </c>
      <c r="K68" s="25" t="s">
        <v>69</v>
      </c>
      <c r="L68" s="25" t="s">
        <v>77</v>
      </c>
      <c r="M68" s="25" t="s">
        <v>78</v>
      </c>
      <c r="N68" s="25" t="s">
        <v>77</v>
      </c>
      <c r="O68" s="25">
        <v>51</v>
      </c>
      <c r="P68" s="25" t="s">
        <v>77</v>
      </c>
      <c r="Q68" s="25" t="s">
        <v>77</v>
      </c>
      <c r="R68" s="25" t="s">
        <v>72</v>
      </c>
      <c r="S68" s="25" t="s">
        <v>77</v>
      </c>
      <c r="T68" s="25">
        <v>51</v>
      </c>
      <c r="V68" s="25" t="s">
        <v>70</v>
      </c>
      <c r="X68" s="25" t="s">
        <v>77</v>
      </c>
      <c r="Y68" s="25" t="s">
        <v>79</v>
      </c>
    </row>
    <row r="69" spans="5:25" s="24" customFormat="1" ht="17" hidden="1" customHeight="1">
      <c r="E69" s="24">
        <v>512</v>
      </c>
      <c r="F69" s="25" t="s">
        <v>77</v>
      </c>
      <c r="G69" s="25" t="s">
        <v>76</v>
      </c>
      <c r="H69" s="25">
        <v>5</v>
      </c>
      <c r="I69" s="25" t="s">
        <v>77</v>
      </c>
      <c r="J69" s="25" t="s">
        <v>74</v>
      </c>
      <c r="K69" s="25" t="s">
        <v>69</v>
      </c>
      <c r="L69" s="25" t="s">
        <v>77</v>
      </c>
      <c r="M69" s="25" t="s">
        <v>78</v>
      </c>
      <c r="N69" s="25" t="s">
        <v>77</v>
      </c>
      <c r="O69" s="25">
        <v>51</v>
      </c>
      <c r="P69" s="25" t="s">
        <v>77</v>
      </c>
      <c r="Q69" s="25" t="s">
        <v>77</v>
      </c>
      <c r="R69" s="25" t="s">
        <v>72</v>
      </c>
      <c r="S69" s="25" t="s">
        <v>77</v>
      </c>
      <c r="T69" s="25">
        <v>51</v>
      </c>
      <c r="V69" s="25" t="s">
        <v>70</v>
      </c>
      <c r="X69" s="25" t="s">
        <v>77</v>
      </c>
      <c r="Y69" s="25" t="s">
        <v>79</v>
      </c>
    </row>
    <row r="70" spans="5:25" s="24" customFormat="1" ht="17" hidden="1" customHeight="1">
      <c r="E70" s="24">
        <v>501</v>
      </c>
      <c r="F70" s="25" t="s">
        <v>77</v>
      </c>
      <c r="G70" s="25" t="s">
        <v>76</v>
      </c>
      <c r="H70" s="25">
        <v>5</v>
      </c>
      <c r="I70" s="25" t="s">
        <v>77</v>
      </c>
      <c r="J70" s="25" t="s">
        <v>74</v>
      </c>
      <c r="K70" s="25" t="s">
        <v>69</v>
      </c>
      <c r="L70" s="25" t="s">
        <v>77</v>
      </c>
      <c r="M70" s="25" t="s">
        <v>78</v>
      </c>
      <c r="N70" s="25" t="s">
        <v>77</v>
      </c>
      <c r="O70" s="25">
        <v>51</v>
      </c>
      <c r="P70" s="25" t="s">
        <v>77</v>
      </c>
      <c r="Q70" s="25" t="s">
        <v>77</v>
      </c>
      <c r="R70" s="25" t="s">
        <v>72</v>
      </c>
      <c r="S70" s="25" t="s">
        <v>77</v>
      </c>
      <c r="T70" s="25">
        <v>51</v>
      </c>
      <c r="V70" s="25" t="s">
        <v>70</v>
      </c>
      <c r="X70" s="25" t="s">
        <v>77</v>
      </c>
      <c r="Y70" s="25" t="s">
        <v>79</v>
      </c>
    </row>
    <row r="71" spans="5:25" s="24" customFormat="1" ht="17" hidden="1" customHeight="1">
      <c r="E71" s="24">
        <v>502</v>
      </c>
      <c r="F71" s="25" t="s">
        <v>77</v>
      </c>
      <c r="G71" s="25" t="s">
        <v>76</v>
      </c>
      <c r="H71" s="25">
        <v>5</v>
      </c>
      <c r="I71" s="25" t="s">
        <v>77</v>
      </c>
      <c r="J71" s="25" t="s">
        <v>74</v>
      </c>
      <c r="K71" s="25" t="s">
        <v>69</v>
      </c>
      <c r="L71" s="25" t="s">
        <v>77</v>
      </c>
      <c r="M71" s="25" t="s">
        <v>78</v>
      </c>
      <c r="N71" s="25" t="s">
        <v>77</v>
      </c>
      <c r="O71" s="25">
        <v>51</v>
      </c>
      <c r="P71" s="25" t="s">
        <v>77</v>
      </c>
      <c r="Q71" s="25" t="s">
        <v>77</v>
      </c>
      <c r="R71" s="25" t="s">
        <v>72</v>
      </c>
      <c r="S71" s="25" t="s">
        <v>77</v>
      </c>
      <c r="T71" s="25">
        <v>51</v>
      </c>
      <c r="V71" s="25" t="s">
        <v>70</v>
      </c>
      <c r="X71" s="25" t="s">
        <v>77</v>
      </c>
      <c r="Y71" s="25" t="s">
        <v>79</v>
      </c>
    </row>
    <row r="72" spans="5:25" s="24" customFormat="1" ht="17" hidden="1" customHeight="1">
      <c r="E72" s="24">
        <v>503</v>
      </c>
      <c r="F72" s="25" t="s">
        <v>77</v>
      </c>
      <c r="G72" s="25" t="s">
        <v>76</v>
      </c>
      <c r="H72" s="25">
        <v>5</v>
      </c>
      <c r="I72" s="25" t="s">
        <v>77</v>
      </c>
      <c r="J72" s="25" t="s">
        <v>74</v>
      </c>
      <c r="K72" s="25" t="s">
        <v>69</v>
      </c>
      <c r="L72" s="25" t="s">
        <v>77</v>
      </c>
      <c r="M72" s="25" t="s">
        <v>78</v>
      </c>
      <c r="N72" s="25" t="s">
        <v>77</v>
      </c>
      <c r="O72" s="25">
        <v>51</v>
      </c>
      <c r="P72" s="25" t="s">
        <v>77</v>
      </c>
      <c r="Q72" s="25" t="s">
        <v>77</v>
      </c>
      <c r="R72" s="25" t="s">
        <v>72</v>
      </c>
      <c r="S72" s="25" t="s">
        <v>77</v>
      </c>
      <c r="T72" s="25">
        <v>51</v>
      </c>
      <c r="V72" s="25" t="s">
        <v>70</v>
      </c>
      <c r="X72" s="25" t="s">
        <v>77</v>
      </c>
      <c r="Y72" s="25" t="s">
        <v>79</v>
      </c>
    </row>
    <row r="73" spans="5:25" s="24" customFormat="1" ht="17" hidden="1" customHeight="1">
      <c r="E73" s="24">
        <v>504</v>
      </c>
      <c r="F73" s="25" t="s">
        <v>77</v>
      </c>
      <c r="G73" s="25" t="s">
        <v>76</v>
      </c>
      <c r="H73" s="25">
        <v>5</v>
      </c>
      <c r="I73" s="25" t="s">
        <v>77</v>
      </c>
      <c r="J73" s="25" t="s">
        <v>74</v>
      </c>
      <c r="K73" s="25" t="s">
        <v>69</v>
      </c>
      <c r="L73" s="25" t="s">
        <v>77</v>
      </c>
      <c r="M73" s="25" t="s">
        <v>78</v>
      </c>
      <c r="N73" s="25" t="s">
        <v>77</v>
      </c>
      <c r="O73" s="25">
        <v>51</v>
      </c>
      <c r="P73" s="25" t="s">
        <v>77</v>
      </c>
      <c r="Q73" s="25" t="s">
        <v>77</v>
      </c>
      <c r="R73" s="25" t="s">
        <v>72</v>
      </c>
      <c r="S73" s="25" t="s">
        <v>77</v>
      </c>
      <c r="T73" s="25">
        <v>51</v>
      </c>
      <c r="V73" s="25" t="s">
        <v>70</v>
      </c>
      <c r="X73" s="25" t="s">
        <v>77</v>
      </c>
      <c r="Y73" s="25" t="s">
        <v>79</v>
      </c>
    </row>
    <row r="74" spans="5:25" s="24" customFormat="1" ht="17" hidden="1" customHeight="1">
      <c r="E74" s="24">
        <v>505</v>
      </c>
      <c r="F74" s="25" t="s">
        <v>77</v>
      </c>
      <c r="G74" s="25" t="s">
        <v>76</v>
      </c>
      <c r="H74" s="25">
        <v>5</v>
      </c>
      <c r="I74" s="25" t="s">
        <v>77</v>
      </c>
      <c r="J74" s="25" t="s">
        <v>74</v>
      </c>
      <c r="K74" s="25" t="s">
        <v>69</v>
      </c>
      <c r="L74" s="25" t="s">
        <v>77</v>
      </c>
      <c r="M74" s="25" t="s">
        <v>78</v>
      </c>
      <c r="N74" s="25" t="s">
        <v>77</v>
      </c>
      <c r="O74" s="25">
        <v>51</v>
      </c>
      <c r="P74" s="25" t="s">
        <v>77</v>
      </c>
      <c r="Q74" s="25" t="s">
        <v>77</v>
      </c>
      <c r="R74" s="25" t="s">
        <v>72</v>
      </c>
      <c r="S74" s="25" t="s">
        <v>77</v>
      </c>
      <c r="T74" s="25">
        <v>51</v>
      </c>
      <c r="V74" s="25" t="s">
        <v>70</v>
      </c>
      <c r="X74" s="25" t="s">
        <v>77</v>
      </c>
      <c r="Y74" s="25" t="s">
        <v>79</v>
      </c>
    </row>
    <row r="75" spans="5:25" s="24" customFormat="1" ht="17" hidden="1" customHeight="1">
      <c r="E75" s="24">
        <v>506</v>
      </c>
      <c r="F75" s="25" t="s">
        <v>77</v>
      </c>
      <c r="G75" s="25" t="s">
        <v>76</v>
      </c>
      <c r="H75" s="25">
        <v>5</v>
      </c>
      <c r="I75" s="25" t="s">
        <v>77</v>
      </c>
      <c r="J75" s="25" t="s">
        <v>74</v>
      </c>
      <c r="K75" s="25" t="s">
        <v>69</v>
      </c>
      <c r="L75" s="25" t="s">
        <v>77</v>
      </c>
      <c r="M75" s="25" t="s">
        <v>78</v>
      </c>
      <c r="N75" s="25" t="s">
        <v>77</v>
      </c>
      <c r="O75" s="25">
        <v>51</v>
      </c>
      <c r="P75" s="25" t="s">
        <v>77</v>
      </c>
      <c r="Q75" s="25" t="s">
        <v>77</v>
      </c>
      <c r="R75" s="25" t="s">
        <v>72</v>
      </c>
      <c r="S75" s="25" t="s">
        <v>77</v>
      </c>
      <c r="T75" s="25">
        <v>51</v>
      </c>
      <c r="V75" s="25" t="s">
        <v>70</v>
      </c>
      <c r="X75" s="25" t="s">
        <v>77</v>
      </c>
      <c r="Y75" s="25" t="s">
        <v>79</v>
      </c>
    </row>
    <row r="76" spans="5:25" s="24" customFormat="1" ht="17" hidden="1" customHeight="1">
      <c r="E76" s="24">
        <v>507</v>
      </c>
      <c r="F76" s="25" t="s">
        <v>77</v>
      </c>
      <c r="G76" s="25" t="s">
        <v>76</v>
      </c>
      <c r="H76" s="25">
        <v>5</v>
      </c>
      <c r="I76" s="25" t="s">
        <v>77</v>
      </c>
      <c r="J76" s="25" t="s">
        <v>74</v>
      </c>
      <c r="K76" s="25" t="s">
        <v>69</v>
      </c>
      <c r="L76" s="25" t="s">
        <v>77</v>
      </c>
      <c r="M76" s="25" t="s">
        <v>78</v>
      </c>
      <c r="N76" s="25" t="s">
        <v>77</v>
      </c>
      <c r="O76" s="25">
        <v>51</v>
      </c>
      <c r="P76" s="25" t="s">
        <v>77</v>
      </c>
      <c r="Q76" s="25" t="s">
        <v>77</v>
      </c>
      <c r="R76" s="25" t="s">
        <v>72</v>
      </c>
      <c r="S76" s="25" t="s">
        <v>77</v>
      </c>
      <c r="T76" s="25">
        <v>51</v>
      </c>
      <c r="V76" s="25" t="s">
        <v>70</v>
      </c>
      <c r="X76" s="25" t="s">
        <v>77</v>
      </c>
      <c r="Y76" s="25" t="s">
        <v>79</v>
      </c>
    </row>
    <row r="77" spans="5:25" s="24" customFormat="1" ht="17" hidden="1" customHeight="1">
      <c r="E77" s="24">
        <v>608</v>
      </c>
      <c r="F77" s="25" t="s">
        <v>77</v>
      </c>
      <c r="G77" s="25" t="s">
        <v>76</v>
      </c>
      <c r="H77" s="25">
        <v>5</v>
      </c>
      <c r="I77" s="25" t="s">
        <v>77</v>
      </c>
      <c r="J77" s="25" t="s">
        <v>74</v>
      </c>
      <c r="K77" s="25" t="s">
        <v>69</v>
      </c>
      <c r="L77" s="25" t="s">
        <v>80</v>
      </c>
      <c r="M77" s="25" t="s">
        <v>78</v>
      </c>
      <c r="N77" s="25" t="s">
        <v>80</v>
      </c>
      <c r="O77" s="25">
        <v>61</v>
      </c>
      <c r="P77" s="25" t="s">
        <v>80</v>
      </c>
      <c r="Q77" s="25" t="s">
        <v>80</v>
      </c>
      <c r="R77" s="25" t="s">
        <v>72</v>
      </c>
      <c r="S77" s="25" t="s">
        <v>80</v>
      </c>
      <c r="T77" s="25">
        <v>61</v>
      </c>
      <c r="V77" s="25" t="s">
        <v>70</v>
      </c>
      <c r="X77" s="25" t="s">
        <v>80</v>
      </c>
      <c r="Y77" s="25" t="s">
        <v>79</v>
      </c>
    </row>
    <row r="78" spans="5:25" s="24" customFormat="1" ht="17" hidden="1" customHeight="1">
      <c r="E78" s="24">
        <v>609</v>
      </c>
      <c r="F78" s="25" t="s">
        <v>77</v>
      </c>
      <c r="G78" s="25" t="s">
        <v>76</v>
      </c>
      <c r="H78" s="25">
        <v>5</v>
      </c>
      <c r="I78" s="25" t="s">
        <v>77</v>
      </c>
      <c r="J78" s="25" t="s">
        <v>74</v>
      </c>
      <c r="K78" s="25" t="s">
        <v>69</v>
      </c>
      <c r="L78" s="25" t="s">
        <v>80</v>
      </c>
      <c r="M78" s="25" t="s">
        <v>78</v>
      </c>
      <c r="N78" s="25" t="s">
        <v>80</v>
      </c>
      <c r="O78" s="25">
        <v>61</v>
      </c>
      <c r="P78" s="25" t="s">
        <v>80</v>
      </c>
      <c r="Q78" s="25" t="s">
        <v>80</v>
      </c>
      <c r="R78" s="25" t="s">
        <v>72</v>
      </c>
      <c r="S78" s="25" t="s">
        <v>80</v>
      </c>
      <c r="T78" s="25">
        <v>61</v>
      </c>
      <c r="V78" s="25" t="s">
        <v>70</v>
      </c>
      <c r="X78" s="25" t="s">
        <v>80</v>
      </c>
      <c r="Y78" s="25" t="s">
        <v>79</v>
      </c>
    </row>
    <row r="79" spans="5:25" s="24" customFormat="1" ht="17" hidden="1" customHeight="1">
      <c r="E79" s="24">
        <v>610</v>
      </c>
      <c r="F79" s="25" t="s">
        <v>77</v>
      </c>
      <c r="G79" s="25" t="s">
        <v>76</v>
      </c>
      <c r="H79" s="25">
        <v>5</v>
      </c>
      <c r="I79" s="25" t="s">
        <v>77</v>
      </c>
      <c r="J79" s="25" t="s">
        <v>74</v>
      </c>
      <c r="K79" s="25" t="s">
        <v>69</v>
      </c>
      <c r="L79" s="25" t="s">
        <v>80</v>
      </c>
      <c r="M79" s="25" t="s">
        <v>78</v>
      </c>
      <c r="N79" s="25" t="s">
        <v>80</v>
      </c>
      <c r="O79" s="25">
        <v>61</v>
      </c>
      <c r="P79" s="25" t="s">
        <v>80</v>
      </c>
      <c r="Q79" s="25" t="s">
        <v>80</v>
      </c>
      <c r="R79" s="25" t="s">
        <v>72</v>
      </c>
      <c r="S79" s="25" t="s">
        <v>80</v>
      </c>
      <c r="T79" s="25">
        <v>61</v>
      </c>
      <c r="V79" s="25" t="s">
        <v>70</v>
      </c>
      <c r="X79" s="25" t="s">
        <v>80</v>
      </c>
      <c r="Y79" s="25" t="s">
        <v>79</v>
      </c>
    </row>
    <row r="80" spans="5:25" s="24" customFormat="1" ht="17" hidden="1" customHeight="1">
      <c r="E80" s="24">
        <v>611</v>
      </c>
      <c r="F80" s="25" t="s">
        <v>80</v>
      </c>
      <c r="G80" s="25" t="s">
        <v>76</v>
      </c>
      <c r="H80" s="25">
        <v>6</v>
      </c>
      <c r="I80" s="25" t="s">
        <v>80</v>
      </c>
      <c r="J80" s="25" t="s">
        <v>74</v>
      </c>
      <c r="K80" s="25" t="s">
        <v>69</v>
      </c>
      <c r="L80" s="25" t="s">
        <v>80</v>
      </c>
      <c r="M80" s="25" t="s">
        <v>78</v>
      </c>
      <c r="N80" s="25" t="s">
        <v>80</v>
      </c>
      <c r="O80" s="25">
        <v>61</v>
      </c>
      <c r="P80" s="25" t="s">
        <v>80</v>
      </c>
      <c r="Q80" s="25" t="s">
        <v>80</v>
      </c>
      <c r="R80" s="25" t="s">
        <v>72</v>
      </c>
      <c r="S80" s="25" t="s">
        <v>80</v>
      </c>
      <c r="T80" s="25">
        <v>61</v>
      </c>
      <c r="V80" s="25" t="s">
        <v>70</v>
      </c>
      <c r="X80" s="25" t="s">
        <v>80</v>
      </c>
      <c r="Y80" s="25" t="s">
        <v>79</v>
      </c>
    </row>
    <row r="81" spans="5:25" s="24" customFormat="1" ht="17" hidden="1" customHeight="1">
      <c r="E81" s="24">
        <v>612</v>
      </c>
      <c r="F81" s="25" t="s">
        <v>80</v>
      </c>
      <c r="G81" s="25" t="s">
        <v>76</v>
      </c>
      <c r="H81" s="25">
        <v>6</v>
      </c>
      <c r="I81" s="25" t="s">
        <v>80</v>
      </c>
      <c r="J81" s="25" t="s">
        <v>74</v>
      </c>
      <c r="K81" s="25" t="s">
        <v>69</v>
      </c>
      <c r="L81" s="25" t="s">
        <v>80</v>
      </c>
      <c r="M81" s="25" t="s">
        <v>78</v>
      </c>
      <c r="N81" s="25" t="s">
        <v>80</v>
      </c>
      <c r="O81" s="25">
        <v>61</v>
      </c>
      <c r="P81" s="25" t="s">
        <v>80</v>
      </c>
      <c r="Q81" s="25" t="s">
        <v>80</v>
      </c>
      <c r="R81" s="25" t="s">
        <v>72</v>
      </c>
      <c r="S81" s="25" t="s">
        <v>80</v>
      </c>
      <c r="T81" s="25">
        <v>61</v>
      </c>
      <c r="V81" s="25" t="s">
        <v>70</v>
      </c>
      <c r="X81" s="25" t="s">
        <v>80</v>
      </c>
      <c r="Y81" s="25" t="s">
        <v>79</v>
      </c>
    </row>
    <row r="82" spans="5:25" s="24" customFormat="1" ht="17" hidden="1" customHeight="1">
      <c r="E82" s="24">
        <v>601</v>
      </c>
      <c r="F82" s="25" t="s">
        <v>80</v>
      </c>
      <c r="G82" s="25" t="s">
        <v>76</v>
      </c>
      <c r="H82" s="25">
        <v>6</v>
      </c>
      <c r="I82" s="25" t="s">
        <v>80</v>
      </c>
      <c r="J82" s="25" t="s">
        <v>74</v>
      </c>
      <c r="K82" s="25" t="s">
        <v>69</v>
      </c>
      <c r="L82" s="25" t="s">
        <v>80</v>
      </c>
      <c r="M82" s="25" t="s">
        <v>78</v>
      </c>
      <c r="N82" s="25" t="s">
        <v>80</v>
      </c>
      <c r="O82" s="25">
        <v>61</v>
      </c>
      <c r="P82" s="25" t="s">
        <v>80</v>
      </c>
      <c r="Q82" s="25" t="s">
        <v>80</v>
      </c>
      <c r="R82" s="25" t="s">
        <v>72</v>
      </c>
      <c r="S82" s="25" t="s">
        <v>80</v>
      </c>
      <c r="T82" s="25">
        <v>61</v>
      </c>
      <c r="V82" s="25" t="s">
        <v>70</v>
      </c>
      <c r="X82" s="25" t="s">
        <v>80</v>
      </c>
      <c r="Y82" s="25" t="s">
        <v>79</v>
      </c>
    </row>
    <row r="83" spans="5:25" s="24" customFormat="1" ht="17" hidden="1" customHeight="1">
      <c r="E83" s="24">
        <v>602</v>
      </c>
      <c r="F83" s="25" t="s">
        <v>80</v>
      </c>
      <c r="G83" s="25" t="s">
        <v>76</v>
      </c>
      <c r="H83" s="25">
        <v>6</v>
      </c>
      <c r="I83" s="25" t="s">
        <v>80</v>
      </c>
      <c r="J83" s="25" t="s">
        <v>74</v>
      </c>
      <c r="K83" s="25" t="s">
        <v>69</v>
      </c>
      <c r="L83" s="25" t="s">
        <v>80</v>
      </c>
      <c r="M83" s="25" t="s">
        <v>78</v>
      </c>
      <c r="N83" s="25" t="s">
        <v>80</v>
      </c>
      <c r="O83" s="25">
        <v>61</v>
      </c>
      <c r="P83" s="25" t="s">
        <v>80</v>
      </c>
      <c r="Q83" s="25" t="s">
        <v>80</v>
      </c>
      <c r="R83" s="25" t="s">
        <v>72</v>
      </c>
      <c r="S83" s="25" t="s">
        <v>80</v>
      </c>
      <c r="T83" s="25">
        <v>61</v>
      </c>
      <c r="V83" s="25" t="s">
        <v>70</v>
      </c>
      <c r="X83" s="25" t="s">
        <v>80</v>
      </c>
      <c r="Y83" s="25" t="s">
        <v>79</v>
      </c>
    </row>
    <row r="84" spans="5:25" s="24" customFormat="1" ht="17" hidden="1" customHeight="1">
      <c r="E84" s="24">
        <v>603</v>
      </c>
      <c r="F84" s="25" t="s">
        <v>80</v>
      </c>
      <c r="G84" s="25" t="s">
        <v>76</v>
      </c>
      <c r="H84" s="25">
        <v>6</v>
      </c>
      <c r="I84" s="25" t="s">
        <v>80</v>
      </c>
      <c r="J84" s="25" t="s">
        <v>74</v>
      </c>
      <c r="K84" s="25" t="s">
        <v>69</v>
      </c>
      <c r="L84" s="25" t="s">
        <v>80</v>
      </c>
      <c r="M84" s="25" t="s">
        <v>78</v>
      </c>
      <c r="N84" s="25" t="s">
        <v>80</v>
      </c>
      <c r="O84" s="25">
        <v>61</v>
      </c>
      <c r="P84" s="25" t="s">
        <v>80</v>
      </c>
      <c r="Q84" s="25" t="s">
        <v>80</v>
      </c>
      <c r="R84" s="25" t="s">
        <v>72</v>
      </c>
      <c r="S84" s="25" t="s">
        <v>80</v>
      </c>
      <c r="T84" s="25">
        <v>61</v>
      </c>
      <c r="V84" s="25" t="s">
        <v>70</v>
      </c>
      <c r="X84" s="25" t="s">
        <v>80</v>
      </c>
      <c r="Y84" s="25" t="s">
        <v>79</v>
      </c>
    </row>
    <row r="85" spans="5:25" s="24" customFormat="1" ht="17" hidden="1" customHeight="1">
      <c r="E85" s="24">
        <v>604</v>
      </c>
      <c r="F85" s="25" t="s">
        <v>80</v>
      </c>
      <c r="G85" s="25" t="s">
        <v>76</v>
      </c>
      <c r="H85" s="25">
        <v>6</v>
      </c>
      <c r="I85" s="25" t="s">
        <v>80</v>
      </c>
      <c r="J85" s="25" t="s">
        <v>74</v>
      </c>
      <c r="K85" s="25" t="s">
        <v>69</v>
      </c>
      <c r="L85" s="25" t="s">
        <v>80</v>
      </c>
      <c r="M85" s="25" t="s">
        <v>78</v>
      </c>
      <c r="N85" s="25" t="s">
        <v>80</v>
      </c>
      <c r="O85" s="25">
        <v>61</v>
      </c>
      <c r="P85" s="25" t="s">
        <v>80</v>
      </c>
      <c r="Q85" s="25" t="s">
        <v>80</v>
      </c>
      <c r="R85" s="25" t="s">
        <v>72</v>
      </c>
      <c r="S85" s="25" t="s">
        <v>80</v>
      </c>
      <c r="T85" s="25">
        <v>61</v>
      </c>
      <c r="V85" s="25" t="s">
        <v>70</v>
      </c>
      <c r="X85" s="25" t="s">
        <v>80</v>
      </c>
      <c r="Y85" s="25" t="s">
        <v>79</v>
      </c>
    </row>
    <row r="86" spans="5:25" s="24" customFormat="1" ht="17" hidden="1" customHeight="1">
      <c r="E86" s="24">
        <v>605</v>
      </c>
      <c r="F86" s="25" t="s">
        <v>80</v>
      </c>
      <c r="G86" s="25" t="s">
        <v>76</v>
      </c>
      <c r="H86" s="25">
        <v>6</v>
      </c>
      <c r="I86" s="25" t="s">
        <v>80</v>
      </c>
      <c r="J86" s="25" t="s">
        <v>74</v>
      </c>
      <c r="K86" s="25" t="s">
        <v>69</v>
      </c>
      <c r="L86" s="25" t="s">
        <v>80</v>
      </c>
      <c r="M86" s="25" t="s">
        <v>78</v>
      </c>
      <c r="N86" s="25" t="s">
        <v>80</v>
      </c>
      <c r="O86" s="25">
        <v>61</v>
      </c>
      <c r="P86" s="25" t="s">
        <v>80</v>
      </c>
      <c r="Q86" s="25" t="s">
        <v>80</v>
      </c>
      <c r="R86" s="25" t="s">
        <v>72</v>
      </c>
      <c r="S86" s="25" t="s">
        <v>80</v>
      </c>
      <c r="T86" s="25">
        <v>61</v>
      </c>
      <c r="V86" s="25" t="s">
        <v>70</v>
      </c>
      <c r="X86" s="25" t="s">
        <v>80</v>
      </c>
      <c r="Y86" s="25" t="s">
        <v>79</v>
      </c>
    </row>
    <row r="87" spans="5:25" s="24" customFormat="1" ht="17" hidden="1" customHeight="1">
      <c r="E87" s="24">
        <v>606</v>
      </c>
      <c r="F87" s="25" t="s">
        <v>80</v>
      </c>
      <c r="G87" s="25" t="s">
        <v>76</v>
      </c>
      <c r="H87" s="25">
        <v>6</v>
      </c>
      <c r="I87" s="25" t="s">
        <v>80</v>
      </c>
      <c r="J87" s="25" t="s">
        <v>74</v>
      </c>
      <c r="K87" s="25" t="s">
        <v>69</v>
      </c>
      <c r="L87" s="25" t="s">
        <v>80</v>
      </c>
      <c r="M87" s="25" t="s">
        <v>78</v>
      </c>
      <c r="N87" s="25" t="s">
        <v>80</v>
      </c>
      <c r="O87" s="25">
        <v>61</v>
      </c>
      <c r="P87" s="25" t="s">
        <v>80</v>
      </c>
      <c r="Q87" s="25" t="s">
        <v>80</v>
      </c>
      <c r="R87" s="25" t="s">
        <v>72</v>
      </c>
      <c r="S87" s="25" t="s">
        <v>80</v>
      </c>
      <c r="T87" s="25">
        <v>61</v>
      </c>
      <c r="V87" s="25" t="s">
        <v>70</v>
      </c>
      <c r="X87" s="25" t="s">
        <v>80</v>
      </c>
      <c r="Y87" s="25" t="s">
        <v>79</v>
      </c>
    </row>
    <row r="88" spans="5:25" s="24" customFormat="1" ht="17" hidden="1" customHeight="1">
      <c r="E88" s="24">
        <v>607</v>
      </c>
      <c r="F88" s="25" t="s">
        <v>80</v>
      </c>
      <c r="G88" s="25" t="s">
        <v>76</v>
      </c>
      <c r="H88" s="25">
        <v>6</v>
      </c>
      <c r="I88" s="25" t="s">
        <v>80</v>
      </c>
      <c r="J88" s="25" t="s">
        <v>74</v>
      </c>
      <c r="K88" s="25" t="s">
        <v>69</v>
      </c>
      <c r="L88" s="25" t="s">
        <v>80</v>
      </c>
      <c r="M88" s="25" t="s">
        <v>78</v>
      </c>
      <c r="N88" s="25" t="s">
        <v>80</v>
      </c>
      <c r="O88" s="25">
        <v>61</v>
      </c>
      <c r="P88" s="25" t="s">
        <v>80</v>
      </c>
      <c r="Q88" s="25" t="s">
        <v>80</v>
      </c>
      <c r="R88" s="25" t="s">
        <v>72</v>
      </c>
      <c r="S88" s="25" t="s">
        <v>80</v>
      </c>
      <c r="T88" s="25">
        <v>61</v>
      </c>
      <c r="V88" s="25" t="s">
        <v>70</v>
      </c>
      <c r="X88" s="25" t="s">
        <v>80</v>
      </c>
      <c r="Y88" s="25" t="s">
        <v>79</v>
      </c>
    </row>
    <row r="89" spans="5:25" s="24" customFormat="1" ht="17" hidden="1" customHeight="1">
      <c r="E89" s="24">
        <v>708</v>
      </c>
      <c r="F89" s="25" t="s">
        <v>80</v>
      </c>
      <c r="G89" s="25" t="s">
        <v>76</v>
      </c>
      <c r="H89" s="25">
        <v>6</v>
      </c>
      <c r="I89" s="25" t="s">
        <v>80</v>
      </c>
      <c r="J89" s="25" t="s">
        <v>74</v>
      </c>
      <c r="K89" s="25" t="s">
        <v>69</v>
      </c>
      <c r="L89" s="25" t="s">
        <v>81</v>
      </c>
      <c r="M89" s="25" t="s">
        <v>78</v>
      </c>
      <c r="N89" s="25" t="s">
        <v>81</v>
      </c>
      <c r="O89" s="25">
        <v>71</v>
      </c>
      <c r="P89" s="25" t="s">
        <v>81</v>
      </c>
      <c r="Q89" s="25" t="s">
        <v>81</v>
      </c>
      <c r="R89" s="25" t="s">
        <v>72</v>
      </c>
      <c r="S89" s="25" t="s">
        <v>81</v>
      </c>
      <c r="T89" s="25">
        <v>71</v>
      </c>
      <c r="V89" s="25" t="s">
        <v>70</v>
      </c>
      <c r="X89" s="25" t="s">
        <v>80</v>
      </c>
      <c r="Y89" s="25" t="s">
        <v>79</v>
      </c>
    </row>
    <row r="90" spans="5:25" s="24" customFormat="1" ht="17" hidden="1" customHeight="1">
      <c r="E90" s="24">
        <v>709</v>
      </c>
      <c r="F90" s="25" t="s">
        <v>80</v>
      </c>
      <c r="G90" s="25" t="s">
        <v>76</v>
      </c>
      <c r="H90" s="25">
        <v>6</v>
      </c>
      <c r="I90" s="25" t="s">
        <v>80</v>
      </c>
      <c r="J90" s="25" t="s">
        <v>74</v>
      </c>
      <c r="K90" s="25" t="s">
        <v>69</v>
      </c>
      <c r="L90" s="25" t="s">
        <v>81</v>
      </c>
      <c r="M90" s="25" t="s">
        <v>78</v>
      </c>
      <c r="N90" s="25" t="s">
        <v>81</v>
      </c>
      <c r="O90" s="25">
        <v>71</v>
      </c>
      <c r="P90" s="25" t="s">
        <v>81</v>
      </c>
      <c r="Q90" s="25" t="s">
        <v>81</v>
      </c>
      <c r="R90" s="25" t="s">
        <v>72</v>
      </c>
      <c r="S90" s="25" t="s">
        <v>81</v>
      </c>
      <c r="T90" s="25">
        <v>71</v>
      </c>
      <c r="V90" s="25" t="s">
        <v>70</v>
      </c>
      <c r="X90" s="25" t="s">
        <v>80</v>
      </c>
      <c r="Y90" s="25" t="s">
        <v>79</v>
      </c>
    </row>
    <row r="91" spans="5:25" s="24" customFormat="1" ht="17" hidden="1" customHeight="1">
      <c r="E91" s="24">
        <v>710</v>
      </c>
      <c r="F91" s="25" t="s">
        <v>80</v>
      </c>
      <c r="G91" s="25" t="s">
        <v>76</v>
      </c>
      <c r="H91" s="25">
        <v>6</v>
      </c>
      <c r="I91" s="25" t="s">
        <v>80</v>
      </c>
      <c r="J91" s="25" t="s">
        <v>74</v>
      </c>
      <c r="K91" s="25" t="s">
        <v>69</v>
      </c>
      <c r="L91" s="25" t="s">
        <v>81</v>
      </c>
      <c r="M91" s="25" t="s">
        <v>78</v>
      </c>
      <c r="N91" s="25" t="s">
        <v>81</v>
      </c>
      <c r="O91" s="25">
        <v>71</v>
      </c>
      <c r="P91" s="25" t="s">
        <v>81</v>
      </c>
      <c r="Q91" s="25" t="s">
        <v>81</v>
      </c>
      <c r="R91" s="25" t="s">
        <v>72</v>
      </c>
      <c r="S91" s="25" t="s">
        <v>81</v>
      </c>
      <c r="T91" s="25">
        <v>71</v>
      </c>
      <c r="V91" s="25" t="s">
        <v>70</v>
      </c>
      <c r="X91" s="25" t="s">
        <v>80</v>
      </c>
      <c r="Y91" s="25" t="s">
        <v>79</v>
      </c>
    </row>
    <row r="92" spans="5:25" s="24" customFormat="1" ht="17" hidden="1" customHeight="1">
      <c r="E92" s="24">
        <v>711</v>
      </c>
      <c r="F92" s="25" t="s">
        <v>81</v>
      </c>
      <c r="G92" s="25" t="s">
        <v>76</v>
      </c>
      <c r="H92" s="25">
        <v>6</v>
      </c>
      <c r="I92" s="25" t="s">
        <v>80</v>
      </c>
      <c r="J92" s="25" t="s">
        <v>74</v>
      </c>
      <c r="K92" s="25" t="s">
        <v>69</v>
      </c>
      <c r="L92" s="25" t="s">
        <v>81</v>
      </c>
      <c r="M92" s="25" t="s">
        <v>78</v>
      </c>
      <c r="N92" s="25" t="s">
        <v>81</v>
      </c>
      <c r="O92" s="25">
        <v>71</v>
      </c>
      <c r="P92" s="25" t="s">
        <v>81</v>
      </c>
      <c r="Q92" s="25" t="s">
        <v>81</v>
      </c>
      <c r="R92" s="25" t="s">
        <v>72</v>
      </c>
      <c r="S92" s="25" t="s">
        <v>81</v>
      </c>
      <c r="T92" s="25">
        <v>71</v>
      </c>
      <c r="V92" s="25" t="s">
        <v>70</v>
      </c>
      <c r="X92" s="25" t="s">
        <v>80</v>
      </c>
      <c r="Y92" s="25" t="s">
        <v>79</v>
      </c>
    </row>
    <row r="93" spans="5:25" s="24" customFormat="1" ht="17" hidden="1" customHeight="1">
      <c r="E93" s="24">
        <v>712</v>
      </c>
      <c r="F93" s="25" t="s">
        <v>81</v>
      </c>
      <c r="G93" s="25" t="s">
        <v>76</v>
      </c>
      <c r="H93" s="25">
        <v>6</v>
      </c>
      <c r="I93" s="25" t="s">
        <v>80</v>
      </c>
      <c r="J93" s="25" t="s">
        <v>74</v>
      </c>
      <c r="K93" s="25" t="s">
        <v>69</v>
      </c>
      <c r="L93" s="25" t="s">
        <v>81</v>
      </c>
      <c r="M93" s="25" t="s">
        <v>78</v>
      </c>
      <c r="N93" s="25" t="s">
        <v>81</v>
      </c>
      <c r="O93" s="25">
        <v>71</v>
      </c>
      <c r="P93" s="25" t="s">
        <v>81</v>
      </c>
      <c r="Q93" s="25" t="s">
        <v>81</v>
      </c>
      <c r="R93" s="25" t="s">
        <v>72</v>
      </c>
      <c r="S93" s="25" t="s">
        <v>81</v>
      </c>
      <c r="T93" s="25">
        <v>71</v>
      </c>
      <c r="V93" s="25" t="s">
        <v>70</v>
      </c>
      <c r="X93" s="25" t="s">
        <v>80</v>
      </c>
      <c r="Y93" s="25" t="s">
        <v>79</v>
      </c>
    </row>
    <row r="94" spans="5:25" s="24" customFormat="1" ht="17" hidden="1" customHeight="1">
      <c r="E94" s="24">
        <v>701</v>
      </c>
      <c r="F94" s="25" t="s">
        <v>81</v>
      </c>
      <c r="G94" s="25" t="s">
        <v>76</v>
      </c>
      <c r="H94" s="25">
        <v>6</v>
      </c>
      <c r="I94" s="25" t="s">
        <v>80</v>
      </c>
      <c r="J94" s="25" t="s">
        <v>74</v>
      </c>
      <c r="K94" s="25" t="s">
        <v>69</v>
      </c>
      <c r="L94" s="25" t="s">
        <v>81</v>
      </c>
      <c r="M94" s="25" t="s">
        <v>78</v>
      </c>
      <c r="N94" s="25" t="s">
        <v>81</v>
      </c>
      <c r="O94" s="25">
        <v>71</v>
      </c>
      <c r="P94" s="25" t="s">
        <v>81</v>
      </c>
      <c r="Q94" s="25" t="s">
        <v>81</v>
      </c>
      <c r="R94" s="25" t="s">
        <v>72</v>
      </c>
      <c r="S94" s="25" t="s">
        <v>81</v>
      </c>
      <c r="T94" s="25">
        <v>71</v>
      </c>
      <c r="V94" s="25" t="s">
        <v>70</v>
      </c>
      <c r="X94" s="25" t="s">
        <v>80</v>
      </c>
      <c r="Y94" s="25" t="s">
        <v>79</v>
      </c>
    </row>
    <row r="95" spans="5:25" s="24" customFormat="1" ht="17" hidden="1" customHeight="1">
      <c r="E95" s="24">
        <v>702</v>
      </c>
      <c r="F95" s="25" t="s">
        <v>81</v>
      </c>
      <c r="G95" s="25" t="s">
        <v>76</v>
      </c>
      <c r="H95" s="25">
        <v>6</v>
      </c>
      <c r="I95" s="25" t="s">
        <v>80</v>
      </c>
      <c r="J95" s="25" t="s">
        <v>74</v>
      </c>
      <c r="K95" s="25" t="s">
        <v>69</v>
      </c>
      <c r="L95" s="25" t="s">
        <v>81</v>
      </c>
      <c r="M95" s="25" t="s">
        <v>78</v>
      </c>
      <c r="N95" s="25" t="s">
        <v>81</v>
      </c>
      <c r="O95" s="25">
        <v>71</v>
      </c>
      <c r="P95" s="25" t="s">
        <v>81</v>
      </c>
      <c r="Q95" s="25" t="s">
        <v>81</v>
      </c>
      <c r="R95" s="25" t="s">
        <v>72</v>
      </c>
      <c r="S95" s="25" t="s">
        <v>81</v>
      </c>
      <c r="T95" s="25">
        <v>71</v>
      </c>
      <c r="V95" s="25" t="s">
        <v>70</v>
      </c>
      <c r="X95" s="25" t="s">
        <v>80</v>
      </c>
      <c r="Y95" s="25" t="s">
        <v>79</v>
      </c>
    </row>
    <row r="96" spans="5:25" s="24" customFormat="1" ht="17" hidden="1" customHeight="1">
      <c r="E96" s="24">
        <v>703</v>
      </c>
      <c r="F96" s="25" t="s">
        <v>81</v>
      </c>
      <c r="G96" s="25" t="s">
        <v>76</v>
      </c>
      <c r="H96" s="25">
        <v>6</v>
      </c>
      <c r="I96" s="25" t="s">
        <v>80</v>
      </c>
      <c r="J96" s="25" t="s">
        <v>74</v>
      </c>
      <c r="K96" s="25" t="s">
        <v>69</v>
      </c>
      <c r="L96" s="25" t="s">
        <v>81</v>
      </c>
      <c r="M96" s="25" t="s">
        <v>78</v>
      </c>
      <c r="N96" s="25" t="s">
        <v>81</v>
      </c>
      <c r="O96" s="25">
        <v>71</v>
      </c>
      <c r="P96" s="25" t="s">
        <v>81</v>
      </c>
      <c r="Q96" s="25" t="s">
        <v>81</v>
      </c>
      <c r="R96" s="25" t="s">
        <v>72</v>
      </c>
      <c r="S96" s="25" t="s">
        <v>81</v>
      </c>
      <c r="T96" s="25">
        <v>71</v>
      </c>
      <c r="V96" s="25" t="s">
        <v>70</v>
      </c>
      <c r="X96" s="25" t="s">
        <v>80</v>
      </c>
      <c r="Y96" s="25" t="s">
        <v>79</v>
      </c>
    </row>
    <row r="97" spans="5:25" s="24" customFormat="1" ht="17" hidden="1" customHeight="1">
      <c r="E97" s="24">
        <v>704</v>
      </c>
      <c r="F97" s="25" t="s">
        <v>81</v>
      </c>
      <c r="G97" s="25" t="s">
        <v>76</v>
      </c>
      <c r="H97" s="25">
        <v>6</v>
      </c>
      <c r="I97" s="25" t="s">
        <v>80</v>
      </c>
      <c r="J97" s="25" t="s">
        <v>74</v>
      </c>
      <c r="K97" s="25" t="s">
        <v>69</v>
      </c>
      <c r="L97" s="25" t="s">
        <v>81</v>
      </c>
      <c r="M97" s="25" t="s">
        <v>78</v>
      </c>
      <c r="N97" s="25" t="s">
        <v>81</v>
      </c>
      <c r="O97" s="25">
        <v>71</v>
      </c>
      <c r="P97" s="25" t="s">
        <v>81</v>
      </c>
      <c r="Q97" s="25" t="s">
        <v>81</v>
      </c>
      <c r="R97" s="25" t="s">
        <v>72</v>
      </c>
      <c r="S97" s="25" t="s">
        <v>81</v>
      </c>
      <c r="T97" s="25">
        <v>71</v>
      </c>
      <c r="V97" s="25" t="s">
        <v>70</v>
      </c>
      <c r="X97" s="25" t="s">
        <v>80</v>
      </c>
      <c r="Y97" s="25" t="s">
        <v>79</v>
      </c>
    </row>
    <row r="98" spans="5:25" s="24" customFormat="1" ht="17" hidden="1" customHeight="1">
      <c r="E98" s="24">
        <v>705</v>
      </c>
      <c r="F98" s="25" t="s">
        <v>81</v>
      </c>
      <c r="G98" s="25" t="s">
        <v>76</v>
      </c>
      <c r="H98" s="25">
        <v>6</v>
      </c>
      <c r="I98" s="25" t="s">
        <v>80</v>
      </c>
      <c r="J98" s="25" t="s">
        <v>74</v>
      </c>
      <c r="K98" s="25" t="s">
        <v>69</v>
      </c>
      <c r="L98" s="25" t="s">
        <v>81</v>
      </c>
      <c r="M98" s="25" t="s">
        <v>78</v>
      </c>
      <c r="N98" s="25" t="s">
        <v>81</v>
      </c>
      <c r="O98" s="25">
        <v>71</v>
      </c>
      <c r="P98" s="25" t="s">
        <v>81</v>
      </c>
      <c r="Q98" s="25" t="s">
        <v>81</v>
      </c>
      <c r="R98" s="25" t="s">
        <v>72</v>
      </c>
      <c r="S98" s="25" t="s">
        <v>81</v>
      </c>
      <c r="T98" s="25">
        <v>71</v>
      </c>
      <c r="V98" s="25" t="s">
        <v>70</v>
      </c>
      <c r="X98" s="25" t="s">
        <v>80</v>
      </c>
      <c r="Y98" s="25" t="s">
        <v>79</v>
      </c>
    </row>
    <row r="99" spans="5:25" s="24" customFormat="1" ht="17" hidden="1" customHeight="1">
      <c r="E99" s="24">
        <v>706</v>
      </c>
      <c r="F99" s="25" t="s">
        <v>81</v>
      </c>
      <c r="G99" s="25" t="s">
        <v>76</v>
      </c>
      <c r="H99" s="25">
        <v>6</v>
      </c>
      <c r="I99" s="25" t="s">
        <v>80</v>
      </c>
      <c r="J99" s="25" t="s">
        <v>74</v>
      </c>
      <c r="K99" s="25" t="s">
        <v>69</v>
      </c>
      <c r="L99" s="25" t="s">
        <v>81</v>
      </c>
      <c r="M99" s="25" t="s">
        <v>78</v>
      </c>
      <c r="N99" s="25" t="s">
        <v>81</v>
      </c>
      <c r="O99" s="25">
        <v>71</v>
      </c>
      <c r="P99" s="25" t="s">
        <v>81</v>
      </c>
      <c r="Q99" s="25" t="s">
        <v>81</v>
      </c>
      <c r="R99" s="25" t="s">
        <v>72</v>
      </c>
      <c r="S99" s="25" t="s">
        <v>81</v>
      </c>
      <c r="T99" s="25">
        <v>71</v>
      </c>
      <c r="V99" s="25" t="s">
        <v>70</v>
      </c>
      <c r="X99" s="25" t="s">
        <v>80</v>
      </c>
      <c r="Y99" s="25" t="s">
        <v>79</v>
      </c>
    </row>
    <row r="100" spans="5:25" s="24" customFormat="1" ht="17" hidden="1" customHeight="1">
      <c r="E100" s="24">
        <v>707</v>
      </c>
      <c r="F100" s="25" t="s">
        <v>81</v>
      </c>
      <c r="G100" s="25" t="s">
        <v>76</v>
      </c>
      <c r="H100" s="25">
        <v>6</v>
      </c>
      <c r="I100" s="25" t="s">
        <v>80</v>
      </c>
      <c r="J100" s="25" t="s">
        <v>74</v>
      </c>
      <c r="K100" s="25" t="s">
        <v>69</v>
      </c>
      <c r="L100" s="25" t="s">
        <v>81</v>
      </c>
      <c r="M100" s="25" t="s">
        <v>78</v>
      </c>
      <c r="N100" s="25" t="s">
        <v>81</v>
      </c>
      <c r="O100" s="25">
        <v>71</v>
      </c>
      <c r="P100" s="25" t="s">
        <v>81</v>
      </c>
      <c r="Q100" s="25" t="s">
        <v>81</v>
      </c>
      <c r="R100" s="25" t="s">
        <v>72</v>
      </c>
      <c r="S100" s="25" t="s">
        <v>81</v>
      </c>
      <c r="T100" s="25">
        <v>71</v>
      </c>
      <c r="V100" s="25" t="s">
        <v>70</v>
      </c>
      <c r="X100" s="25" t="s">
        <v>80</v>
      </c>
      <c r="Y100" s="25" t="s">
        <v>79</v>
      </c>
    </row>
    <row r="101" spans="5:25" s="24" customFormat="1" ht="17" hidden="1" customHeight="1">
      <c r="E101" s="24">
        <v>808</v>
      </c>
      <c r="F101" s="25" t="s">
        <v>81</v>
      </c>
      <c r="G101" s="25" t="s">
        <v>76</v>
      </c>
      <c r="H101" s="25">
        <v>6</v>
      </c>
      <c r="I101" s="25" t="s">
        <v>80</v>
      </c>
      <c r="J101" s="25" t="s">
        <v>74</v>
      </c>
      <c r="K101" s="25" t="s">
        <v>69</v>
      </c>
      <c r="L101" s="25" t="s">
        <v>82</v>
      </c>
      <c r="M101" s="25" t="s">
        <v>83</v>
      </c>
      <c r="N101" s="25" t="s">
        <v>82</v>
      </c>
      <c r="O101" s="25">
        <v>81</v>
      </c>
      <c r="P101" s="25" t="s">
        <v>82</v>
      </c>
      <c r="Q101" s="25" t="s">
        <v>82</v>
      </c>
      <c r="R101" s="25" t="s">
        <v>72</v>
      </c>
      <c r="S101" s="25" t="s">
        <v>82</v>
      </c>
      <c r="T101" s="25">
        <v>81</v>
      </c>
      <c r="V101" s="25" t="s">
        <v>70</v>
      </c>
      <c r="X101" s="25" t="s">
        <v>80</v>
      </c>
      <c r="Y101" s="25" t="s">
        <v>79</v>
      </c>
    </row>
    <row r="102" spans="5:25" s="24" customFormat="1" ht="17" hidden="1" customHeight="1">
      <c r="E102" s="24">
        <v>809</v>
      </c>
      <c r="F102" s="25" t="s">
        <v>81</v>
      </c>
      <c r="G102" s="25" t="s">
        <v>76</v>
      </c>
      <c r="H102" s="25">
        <v>6</v>
      </c>
      <c r="I102" s="25" t="s">
        <v>80</v>
      </c>
      <c r="J102" s="25" t="s">
        <v>74</v>
      </c>
      <c r="K102" s="25" t="s">
        <v>69</v>
      </c>
      <c r="L102" s="25" t="s">
        <v>82</v>
      </c>
      <c r="M102" s="25" t="s">
        <v>83</v>
      </c>
      <c r="N102" s="25" t="s">
        <v>82</v>
      </c>
      <c r="O102" s="25">
        <v>81</v>
      </c>
      <c r="P102" s="25" t="s">
        <v>82</v>
      </c>
      <c r="Q102" s="25" t="s">
        <v>82</v>
      </c>
      <c r="R102" s="25" t="s">
        <v>72</v>
      </c>
      <c r="S102" s="25" t="s">
        <v>82</v>
      </c>
      <c r="T102" s="25">
        <v>81</v>
      </c>
      <c r="V102" s="25" t="s">
        <v>70</v>
      </c>
      <c r="X102" s="25" t="s">
        <v>80</v>
      </c>
      <c r="Y102" s="25" t="s">
        <v>79</v>
      </c>
    </row>
    <row r="103" spans="5:25" s="24" customFormat="1" ht="17" hidden="1" customHeight="1">
      <c r="E103" s="24">
        <v>810</v>
      </c>
      <c r="F103" s="25" t="s">
        <v>81</v>
      </c>
      <c r="G103" s="25" t="s">
        <v>76</v>
      </c>
      <c r="H103" s="25">
        <v>6</v>
      </c>
      <c r="I103" s="25" t="s">
        <v>80</v>
      </c>
      <c r="J103" s="25" t="s">
        <v>74</v>
      </c>
      <c r="K103" s="25" t="s">
        <v>69</v>
      </c>
      <c r="L103" s="25" t="s">
        <v>82</v>
      </c>
      <c r="M103" s="25" t="s">
        <v>83</v>
      </c>
      <c r="N103" s="25" t="s">
        <v>82</v>
      </c>
      <c r="O103" s="25">
        <v>81</v>
      </c>
      <c r="P103" s="25" t="s">
        <v>82</v>
      </c>
      <c r="Q103" s="25" t="s">
        <v>82</v>
      </c>
      <c r="R103" s="25" t="s">
        <v>72</v>
      </c>
      <c r="S103" s="25" t="s">
        <v>82</v>
      </c>
      <c r="T103" s="25">
        <v>81</v>
      </c>
      <c r="V103" s="25" t="s">
        <v>70</v>
      </c>
      <c r="X103" s="25" t="s">
        <v>80</v>
      </c>
      <c r="Y103" s="25" t="s">
        <v>79</v>
      </c>
    </row>
    <row r="104" spans="5:25" s="24" customFormat="1" ht="17" hidden="1" customHeight="1">
      <c r="E104" s="24">
        <v>811</v>
      </c>
      <c r="F104" s="25" t="s">
        <v>82</v>
      </c>
      <c r="G104" s="25" t="s">
        <v>76</v>
      </c>
      <c r="H104" s="25">
        <v>6</v>
      </c>
      <c r="I104" s="25" t="s">
        <v>80</v>
      </c>
      <c r="J104" s="25" t="s">
        <v>74</v>
      </c>
      <c r="K104" s="25" t="s">
        <v>69</v>
      </c>
      <c r="L104" s="25" t="s">
        <v>82</v>
      </c>
      <c r="M104" s="25" t="s">
        <v>83</v>
      </c>
      <c r="N104" s="25" t="s">
        <v>82</v>
      </c>
      <c r="O104" s="25">
        <v>81</v>
      </c>
      <c r="P104" s="25" t="s">
        <v>82</v>
      </c>
      <c r="Q104" s="25" t="s">
        <v>82</v>
      </c>
      <c r="R104" s="25" t="s">
        <v>72</v>
      </c>
      <c r="S104" s="25" t="s">
        <v>82</v>
      </c>
      <c r="T104" s="25">
        <v>81</v>
      </c>
      <c r="V104" s="25" t="s">
        <v>70</v>
      </c>
      <c r="X104" s="25" t="s">
        <v>80</v>
      </c>
      <c r="Y104" s="25" t="s">
        <v>79</v>
      </c>
    </row>
    <row r="105" spans="5:25" s="24" customFormat="1" ht="17" hidden="1" customHeight="1">
      <c r="E105" s="24">
        <v>812</v>
      </c>
      <c r="F105" s="25" t="s">
        <v>82</v>
      </c>
      <c r="G105" s="25" t="s">
        <v>76</v>
      </c>
      <c r="H105" s="25">
        <v>6</v>
      </c>
      <c r="I105" s="25" t="s">
        <v>80</v>
      </c>
      <c r="J105" s="25" t="s">
        <v>74</v>
      </c>
      <c r="K105" s="25" t="s">
        <v>69</v>
      </c>
      <c r="L105" s="25" t="s">
        <v>82</v>
      </c>
      <c r="M105" s="25" t="s">
        <v>83</v>
      </c>
      <c r="N105" s="25" t="s">
        <v>82</v>
      </c>
      <c r="O105" s="25">
        <v>81</v>
      </c>
      <c r="P105" s="25" t="s">
        <v>82</v>
      </c>
      <c r="Q105" s="25" t="s">
        <v>82</v>
      </c>
      <c r="R105" s="25" t="s">
        <v>72</v>
      </c>
      <c r="S105" s="25" t="s">
        <v>82</v>
      </c>
      <c r="T105" s="25">
        <v>81</v>
      </c>
      <c r="V105" s="25" t="s">
        <v>70</v>
      </c>
      <c r="X105" s="25" t="s">
        <v>80</v>
      </c>
      <c r="Y105" s="25" t="s">
        <v>79</v>
      </c>
    </row>
    <row r="106" spans="5:25" s="24" customFormat="1" ht="17" hidden="1" customHeight="1">
      <c r="E106" s="24">
        <v>801</v>
      </c>
      <c r="F106" s="25" t="s">
        <v>82</v>
      </c>
      <c r="G106" s="25" t="s">
        <v>76</v>
      </c>
      <c r="H106" s="25">
        <v>6</v>
      </c>
      <c r="I106" s="25" t="s">
        <v>80</v>
      </c>
      <c r="J106" s="25" t="s">
        <v>74</v>
      </c>
      <c r="K106" s="25" t="s">
        <v>69</v>
      </c>
      <c r="L106" s="25" t="s">
        <v>82</v>
      </c>
      <c r="M106" s="25" t="s">
        <v>83</v>
      </c>
      <c r="N106" s="25" t="s">
        <v>82</v>
      </c>
      <c r="O106" s="25">
        <v>81</v>
      </c>
      <c r="P106" s="25" t="s">
        <v>82</v>
      </c>
      <c r="Q106" s="25" t="s">
        <v>82</v>
      </c>
      <c r="R106" s="25" t="s">
        <v>72</v>
      </c>
      <c r="S106" s="25" t="s">
        <v>82</v>
      </c>
      <c r="T106" s="25">
        <v>81</v>
      </c>
      <c r="V106" s="25" t="s">
        <v>70</v>
      </c>
      <c r="X106" s="25" t="s">
        <v>80</v>
      </c>
      <c r="Y106" s="25" t="s">
        <v>79</v>
      </c>
    </row>
    <row r="107" spans="5:25" s="24" customFormat="1" ht="17" hidden="1" customHeight="1">
      <c r="E107" s="24">
        <v>802</v>
      </c>
      <c r="F107" s="25" t="s">
        <v>82</v>
      </c>
      <c r="G107" s="25" t="s">
        <v>76</v>
      </c>
      <c r="H107" s="25">
        <v>6</v>
      </c>
      <c r="I107" s="25" t="s">
        <v>80</v>
      </c>
      <c r="J107" s="25" t="s">
        <v>74</v>
      </c>
      <c r="K107" s="25" t="s">
        <v>69</v>
      </c>
      <c r="L107" s="25" t="s">
        <v>82</v>
      </c>
      <c r="M107" s="25" t="s">
        <v>83</v>
      </c>
      <c r="N107" s="25" t="s">
        <v>82</v>
      </c>
      <c r="O107" s="25">
        <v>81</v>
      </c>
      <c r="P107" s="25" t="s">
        <v>82</v>
      </c>
      <c r="Q107" s="25" t="s">
        <v>82</v>
      </c>
      <c r="R107" s="25" t="s">
        <v>72</v>
      </c>
      <c r="S107" s="25" t="s">
        <v>82</v>
      </c>
      <c r="T107" s="25">
        <v>81</v>
      </c>
      <c r="V107" s="25" t="s">
        <v>70</v>
      </c>
      <c r="X107" s="25" t="s">
        <v>80</v>
      </c>
      <c r="Y107" s="25" t="s">
        <v>79</v>
      </c>
    </row>
    <row r="108" spans="5:25" s="24" customFormat="1" ht="17" hidden="1" customHeight="1">
      <c r="E108" s="24">
        <v>803</v>
      </c>
      <c r="F108" s="25" t="s">
        <v>82</v>
      </c>
      <c r="G108" s="25" t="s">
        <v>76</v>
      </c>
      <c r="H108" s="25">
        <v>6</v>
      </c>
      <c r="I108" s="25" t="s">
        <v>80</v>
      </c>
      <c r="J108" s="25" t="s">
        <v>74</v>
      </c>
      <c r="K108" s="25" t="s">
        <v>69</v>
      </c>
      <c r="L108" s="25" t="s">
        <v>82</v>
      </c>
      <c r="M108" s="25" t="s">
        <v>83</v>
      </c>
      <c r="N108" s="25" t="s">
        <v>82</v>
      </c>
      <c r="O108" s="25">
        <v>81</v>
      </c>
      <c r="P108" s="25" t="s">
        <v>82</v>
      </c>
      <c r="Q108" s="25" t="s">
        <v>82</v>
      </c>
      <c r="R108" s="25" t="s">
        <v>72</v>
      </c>
      <c r="S108" s="25" t="s">
        <v>82</v>
      </c>
      <c r="T108" s="25">
        <v>81</v>
      </c>
      <c r="V108" s="25" t="s">
        <v>70</v>
      </c>
      <c r="X108" s="25" t="s">
        <v>80</v>
      </c>
      <c r="Y108" s="25" t="s">
        <v>79</v>
      </c>
    </row>
    <row r="109" spans="5:25" s="24" customFormat="1" ht="17" hidden="1" customHeight="1">
      <c r="E109" s="24">
        <v>804</v>
      </c>
      <c r="F109" s="25" t="s">
        <v>82</v>
      </c>
      <c r="G109" s="25" t="s">
        <v>76</v>
      </c>
      <c r="H109" s="25">
        <v>6</v>
      </c>
      <c r="I109" s="25" t="s">
        <v>80</v>
      </c>
      <c r="J109" s="25" t="s">
        <v>74</v>
      </c>
      <c r="K109" s="25" t="s">
        <v>69</v>
      </c>
      <c r="L109" s="25" t="s">
        <v>82</v>
      </c>
      <c r="M109" s="25" t="s">
        <v>83</v>
      </c>
      <c r="N109" s="25" t="s">
        <v>82</v>
      </c>
      <c r="O109" s="25">
        <v>81</v>
      </c>
      <c r="P109" s="25" t="s">
        <v>82</v>
      </c>
      <c r="Q109" s="25" t="s">
        <v>82</v>
      </c>
      <c r="R109" s="25" t="s">
        <v>72</v>
      </c>
      <c r="S109" s="25" t="s">
        <v>82</v>
      </c>
      <c r="T109" s="25">
        <v>81</v>
      </c>
      <c r="V109" s="25" t="s">
        <v>70</v>
      </c>
      <c r="X109" s="25" t="s">
        <v>80</v>
      </c>
      <c r="Y109" s="25" t="s">
        <v>79</v>
      </c>
    </row>
    <row r="110" spans="5:25" s="24" customFormat="1" ht="17" hidden="1" customHeight="1">
      <c r="E110" s="24">
        <v>805</v>
      </c>
      <c r="F110" s="25" t="s">
        <v>82</v>
      </c>
      <c r="G110" s="25" t="s">
        <v>76</v>
      </c>
      <c r="H110" s="25">
        <v>6</v>
      </c>
      <c r="I110" s="25" t="s">
        <v>80</v>
      </c>
      <c r="J110" s="25" t="s">
        <v>74</v>
      </c>
      <c r="K110" s="25" t="s">
        <v>69</v>
      </c>
      <c r="L110" s="25" t="s">
        <v>82</v>
      </c>
      <c r="M110" s="25" t="s">
        <v>83</v>
      </c>
      <c r="N110" s="25" t="s">
        <v>82</v>
      </c>
      <c r="O110" s="25">
        <v>81</v>
      </c>
      <c r="P110" s="25" t="s">
        <v>82</v>
      </c>
      <c r="Q110" s="25" t="s">
        <v>82</v>
      </c>
      <c r="R110" s="25" t="s">
        <v>72</v>
      </c>
      <c r="S110" s="25" t="s">
        <v>82</v>
      </c>
      <c r="T110" s="25">
        <v>81</v>
      </c>
      <c r="V110" s="25" t="s">
        <v>70</v>
      </c>
      <c r="X110" s="25" t="s">
        <v>80</v>
      </c>
      <c r="Y110" s="25" t="s">
        <v>79</v>
      </c>
    </row>
    <row r="111" spans="5:25" s="24" customFormat="1" ht="17" hidden="1" customHeight="1">
      <c r="E111" s="24">
        <v>806</v>
      </c>
      <c r="F111" s="25" t="s">
        <v>82</v>
      </c>
      <c r="G111" s="25" t="s">
        <v>76</v>
      </c>
      <c r="H111" s="25">
        <v>6</v>
      </c>
      <c r="I111" s="25" t="s">
        <v>80</v>
      </c>
      <c r="J111" s="25" t="s">
        <v>74</v>
      </c>
      <c r="K111" s="25" t="s">
        <v>69</v>
      </c>
      <c r="L111" s="25" t="s">
        <v>82</v>
      </c>
      <c r="M111" s="25" t="s">
        <v>83</v>
      </c>
      <c r="N111" s="25" t="s">
        <v>82</v>
      </c>
      <c r="O111" s="25">
        <v>81</v>
      </c>
      <c r="P111" s="25" t="s">
        <v>82</v>
      </c>
      <c r="Q111" s="25" t="s">
        <v>82</v>
      </c>
      <c r="R111" s="25" t="s">
        <v>72</v>
      </c>
      <c r="S111" s="25" t="s">
        <v>82</v>
      </c>
      <c r="T111" s="25">
        <v>81</v>
      </c>
      <c r="V111" s="25" t="s">
        <v>70</v>
      </c>
      <c r="X111" s="25" t="s">
        <v>80</v>
      </c>
      <c r="Y111" s="25" t="s">
        <v>79</v>
      </c>
    </row>
    <row r="112" spans="5:25" s="24" customFormat="1" ht="17" hidden="1" customHeight="1">
      <c r="E112" s="24">
        <v>807</v>
      </c>
      <c r="F112" s="25" t="s">
        <v>82</v>
      </c>
      <c r="G112" s="25" t="s">
        <v>76</v>
      </c>
      <c r="H112" s="25">
        <v>6</v>
      </c>
      <c r="I112" s="25" t="s">
        <v>80</v>
      </c>
      <c r="J112" s="25" t="s">
        <v>74</v>
      </c>
      <c r="K112" s="25" t="s">
        <v>69</v>
      </c>
      <c r="L112" s="25" t="s">
        <v>82</v>
      </c>
      <c r="M112" s="25" t="s">
        <v>83</v>
      </c>
      <c r="N112" s="25" t="s">
        <v>82</v>
      </c>
      <c r="O112" s="25">
        <v>81</v>
      </c>
      <c r="P112" s="25" t="s">
        <v>82</v>
      </c>
      <c r="Q112" s="25" t="s">
        <v>82</v>
      </c>
      <c r="R112" s="25" t="s">
        <v>72</v>
      </c>
      <c r="S112" s="25" t="s">
        <v>82</v>
      </c>
      <c r="T112" s="25">
        <v>81</v>
      </c>
      <c r="V112" s="25" t="s">
        <v>70</v>
      </c>
      <c r="X112" s="25" t="s">
        <v>80</v>
      </c>
      <c r="Y112" s="25" t="s">
        <v>79</v>
      </c>
    </row>
    <row r="113" spans="5:25" s="24" customFormat="1" ht="17" hidden="1" customHeight="1">
      <c r="E113" s="24">
        <v>908</v>
      </c>
      <c r="F113" s="25" t="s">
        <v>82</v>
      </c>
      <c r="G113" s="25" t="s">
        <v>76</v>
      </c>
      <c r="H113" s="25">
        <v>6</v>
      </c>
      <c r="I113" s="25" t="s">
        <v>80</v>
      </c>
      <c r="J113" s="25" t="s">
        <v>74</v>
      </c>
      <c r="K113" s="25" t="s">
        <v>69</v>
      </c>
      <c r="L113" s="25" t="s">
        <v>84</v>
      </c>
      <c r="M113" s="25" t="s">
        <v>83</v>
      </c>
      <c r="N113" s="25" t="s">
        <v>84</v>
      </c>
      <c r="O113" s="25">
        <v>91</v>
      </c>
      <c r="P113" s="25" t="s">
        <v>84</v>
      </c>
      <c r="Q113" s="25" t="s">
        <v>84</v>
      </c>
      <c r="R113" s="25" t="s">
        <v>72</v>
      </c>
      <c r="S113" s="25" t="s">
        <v>84</v>
      </c>
      <c r="T113" s="25">
        <v>91</v>
      </c>
      <c r="V113" s="25" t="s">
        <v>70</v>
      </c>
      <c r="X113" s="25" t="s">
        <v>80</v>
      </c>
      <c r="Y113" s="25" t="s">
        <v>79</v>
      </c>
    </row>
    <row r="114" spans="5:25" s="24" customFormat="1" ht="17" hidden="1" customHeight="1">
      <c r="E114" s="24">
        <v>909</v>
      </c>
      <c r="F114" s="25" t="s">
        <v>82</v>
      </c>
      <c r="G114" s="25" t="s">
        <v>76</v>
      </c>
      <c r="H114" s="25">
        <v>6</v>
      </c>
      <c r="I114" s="25" t="s">
        <v>80</v>
      </c>
      <c r="J114" s="25" t="s">
        <v>74</v>
      </c>
      <c r="K114" s="25" t="s">
        <v>69</v>
      </c>
      <c r="L114" s="25" t="s">
        <v>84</v>
      </c>
      <c r="M114" s="25" t="s">
        <v>83</v>
      </c>
      <c r="N114" s="25" t="s">
        <v>84</v>
      </c>
      <c r="O114" s="25">
        <v>91</v>
      </c>
      <c r="P114" s="25" t="s">
        <v>84</v>
      </c>
      <c r="Q114" s="25" t="s">
        <v>84</v>
      </c>
      <c r="R114" s="25" t="s">
        <v>72</v>
      </c>
      <c r="S114" s="25" t="s">
        <v>84</v>
      </c>
      <c r="T114" s="25">
        <v>91</v>
      </c>
      <c r="V114" s="25" t="s">
        <v>70</v>
      </c>
      <c r="X114" s="25" t="s">
        <v>80</v>
      </c>
      <c r="Y114" s="25" t="s">
        <v>79</v>
      </c>
    </row>
    <row r="115" spans="5:25" s="24" customFormat="1" ht="17" hidden="1" customHeight="1">
      <c r="E115" s="24">
        <v>910</v>
      </c>
      <c r="F115" s="25" t="s">
        <v>82</v>
      </c>
      <c r="G115" s="25" t="s">
        <v>76</v>
      </c>
      <c r="H115" s="25">
        <v>6</v>
      </c>
      <c r="I115" s="25" t="s">
        <v>80</v>
      </c>
      <c r="J115" s="25" t="s">
        <v>74</v>
      </c>
      <c r="K115" s="25" t="s">
        <v>69</v>
      </c>
      <c r="L115" s="25" t="s">
        <v>84</v>
      </c>
      <c r="M115" s="25" t="s">
        <v>83</v>
      </c>
      <c r="N115" s="25" t="s">
        <v>84</v>
      </c>
      <c r="O115" s="25">
        <v>91</v>
      </c>
      <c r="P115" s="25" t="s">
        <v>84</v>
      </c>
      <c r="Q115" s="25" t="s">
        <v>84</v>
      </c>
      <c r="R115" s="25" t="s">
        <v>72</v>
      </c>
      <c r="S115" s="25" t="s">
        <v>84</v>
      </c>
      <c r="T115" s="25">
        <v>91</v>
      </c>
      <c r="V115" s="25" t="s">
        <v>70</v>
      </c>
      <c r="X115" s="25" t="s">
        <v>80</v>
      </c>
      <c r="Y115" s="25" t="s">
        <v>79</v>
      </c>
    </row>
    <row r="116" spans="5:25" s="24" customFormat="1" ht="17" hidden="1" customHeight="1">
      <c r="E116" s="24">
        <v>911</v>
      </c>
      <c r="F116" s="25" t="s">
        <v>84</v>
      </c>
      <c r="G116" s="25" t="s">
        <v>76</v>
      </c>
      <c r="H116" s="25">
        <v>6</v>
      </c>
      <c r="I116" s="25" t="s">
        <v>80</v>
      </c>
      <c r="J116" s="25" t="s">
        <v>74</v>
      </c>
      <c r="K116" s="25" t="s">
        <v>69</v>
      </c>
      <c r="L116" s="25" t="s">
        <v>84</v>
      </c>
      <c r="M116" s="25" t="s">
        <v>83</v>
      </c>
      <c r="N116" s="25" t="s">
        <v>84</v>
      </c>
      <c r="O116" s="25">
        <v>91</v>
      </c>
      <c r="P116" s="25" t="s">
        <v>84</v>
      </c>
      <c r="Q116" s="25" t="s">
        <v>84</v>
      </c>
      <c r="R116" s="25" t="s">
        <v>72</v>
      </c>
      <c r="S116" s="25" t="s">
        <v>84</v>
      </c>
      <c r="T116" s="25">
        <v>91</v>
      </c>
      <c r="V116" s="25" t="s">
        <v>70</v>
      </c>
      <c r="X116" s="25" t="s">
        <v>80</v>
      </c>
      <c r="Y116" s="25" t="s">
        <v>79</v>
      </c>
    </row>
    <row r="117" spans="5:25" s="24" customFormat="1" ht="17" hidden="1" customHeight="1">
      <c r="E117" s="24">
        <v>912</v>
      </c>
      <c r="F117" s="25" t="s">
        <v>84</v>
      </c>
      <c r="G117" s="25" t="s">
        <v>76</v>
      </c>
      <c r="H117" s="25">
        <v>6</v>
      </c>
      <c r="I117" s="25" t="s">
        <v>80</v>
      </c>
      <c r="J117" s="25" t="s">
        <v>74</v>
      </c>
      <c r="K117" s="25" t="s">
        <v>69</v>
      </c>
      <c r="L117" s="25" t="s">
        <v>84</v>
      </c>
      <c r="M117" s="25" t="s">
        <v>83</v>
      </c>
      <c r="N117" s="25" t="s">
        <v>84</v>
      </c>
      <c r="O117" s="25">
        <v>91</v>
      </c>
      <c r="P117" s="25" t="s">
        <v>84</v>
      </c>
      <c r="Q117" s="25" t="s">
        <v>84</v>
      </c>
      <c r="R117" s="25" t="s">
        <v>72</v>
      </c>
      <c r="S117" s="25" t="s">
        <v>84</v>
      </c>
      <c r="T117" s="25">
        <v>91</v>
      </c>
      <c r="V117" s="25" t="s">
        <v>70</v>
      </c>
      <c r="X117" s="25" t="s">
        <v>80</v>
      </c>
      <c r="Y117" s="25" t="s">
        <v>79</v>
      </c>
    </row>
    <row r="118" spans="5:25" s="24" customFormat="1" ht="17" hidden="1" customHeight="1">
      <c r="E118" s="24">
        <v>901</v>
      </c>
      <c r="F118" s="25" t="s">
        <v>84</v>
      </c>
      <c r="G118" s="25" t="s">
        <v>76</v>
      </c>
      <c r="H118" s="25">
        <v>6</v>
      </c>
      <c r="I118" s="25" t="s">
        <v>80</v>
      </c>
      <c r="J118" s="25" t="s">
        <v>74</v>
      </c>
      <c r="K118" s="25" t="s">
        <v>69</v>
      </c>
      <c r="L118" s="25" t="s">
        <v>84</v>
      </c>
      <c r="M118" s="25" t="s">
        <v>83</v>
      </c>
      <c r="N118" s="25" t="s">
        <v>84</v>
      </c>
      <c r="O118" s="25">
        <v>91</v>
      </c>
      <c r="P118" s="25" t="s">
        <v>84</v>
      </c>
      <c r="Q118" s="25" t="s">
        <v>84</v>
      </c>
      <c r="R118" s="25" t="s">
        <v>72</v>
      </c>
      <c r="S118" s="25" t="s">
        <v>84</v>
      </c>
      <c r="T118" s="25">
        <v>91</v>
      </c>
      <c r="V118" s="25" t="s">
        <v>70</v>
      </c>
      <c r="X118" s="25" t="s">
        <v>80</v>
      </c>
      <c r="Y118" s="25" t="s">
        <v>79</v>
      </c>
    </row>
    <row r="119" spans="5:25" s="24" customFormat="1" ht="17" hidden="1" customHeight="1">
      <c r="E119" s="24">
        <v>902</v>
      </c>
      <c r="F119" s="25" t="s">
        <v>84</v>
      </c>
      <c r="G119" s="25" t="s">
        <v>76</v>
      </c>
      <c r="H119" s="25">
        <v>6</v>
      </c>
      <c r="I119" s="25" t="s">
        <v>80</v>
      </c>
      <c r="J119" s="25" t="s">
        <v>74</v>
      </c>
      <c r="K119" s="25" t="s">
        <v>69</v>
      </c>
      <c r="L119" s="25" t="s">
        <v>84</v>
      </c>
      <c r="M119" s="25" t="s">
        <v>83</v>
      </c>
      <c r="N119" s="25" t="s">
        <v>84</v>
      </c>
      <c r="O119" s="25">
        <v>91</v>
      </c>
      <c r="P119" s="25" t="s">
        <v>84</v>
      </c>
      <c r="Q119" s="25" t="s">
        <v>84</v>
      </c>
      <c r="R119" s="25" t="s">
        <v>72</v>
      </c>
      <c r="S119" s="25" t="s">
        <v>84</v>
      </c>
      <c r="T119" s="25">
        <v>91</v>
      </c>
      <c r="V119" s="25" t="s">
        <v>70</v>
      </c>
      <c r="X119" s="25" t="s">
        <v>80</v>
      </c>
      <c r="Y119" s="25" t="s">
        <v>79</v>
      </c>
    </row>
    <row r="120" spans="5:25" s="24" customFormat="1" ht="17" hidden="1" customHeight="1">
      <c r="E120" s="24">
        <v>903</v>
      </c>
      <c r="F120" s="25" t="s">
        <v>84</v>
      </c>
      <c r="G120" s="25" t="s">
        <v>76</v>
      </c>
      <c r="H120" s="25">
        <v>6</v>
      </c>
      <c r="I120" s="25" t="s">
        <v>80</v>
      </c>
      <c r="J120" s="25" t="s">
        <v>74</v>
      </c>
      <c r="K120" s="25" t="s">
        <v>69</v>
      </c>
      <c r="L120" s="25" t="s">
        <v>84</v>
      </c>
      <c r="M120" s="25" t="s">
        <v>83</v>
      </c>
      <c r="N120" s="25" t="s">
        <v>84</v>
      </c>
      <c r="O120" s="25">
        <v>91</v>
      </c>
      <c r="P120" s="25" t="s">
        <v>84</v>
      </c>
      <c r="Q120" s="25" t="s">
        <v>84</v>
      </c>
      <c r="R120" s="25" t="s">
        <v>72</v>
      </c>
      <c r="S120" s="25" t="s">
        <v>84</v>
      </c>
      <c r="T120" s="25">
        <v>91</v>
      </c>
      <c r="V120" s="25" t="s">
        <v>70</v>
      </c>
      <c r="X120" s="25" t="s">
        <v>80</v>
      </c>
      <c r="Y120" s="25" t="s">
        <v>79</v>
      </c>
    </row>
    <row r="121" spans="5:25" s="24" customFormat="1" ht="17" hidden="1" customHeight="1">
      <c r="E121" s="24">
        <v>904</v>
      </c>
      <c r="F121" s="25" t="s">
        <v>84</v>
      </c>
      <c r="G121" s="25" t="s">
        <v>76</v>
      </c>
      <c r="H121" s="25">
        <v>6</v>
      </c>
      <c r="I121" s="25" t="s">
        <v>80</v>
      </c>
      <c r="J121" s="25" t="s">
        <v>74</v>
      </c>
      <c r="K121" s="25" t="s">
        <v>69</v>
      </c>
      <c r="L121" s="25" t="s">
        <v>84</v>
      </c>
      <c r="M121" s="25" t="s">
        <v>83</v>
      </c>
      <c r="N121" s="25" t="s">
        <v>84</v>
      </c>
      <c r="O121" s="25">
        <v>91</v>
      </c>
      <c r="P121" s="25" t="s">
        <v>84</v>
      </c>
      <c r="Q121" s="25" t="s">
        <v>84</v>
      </c>
      <c r="R121" s="25" t="s">
        <v>72</v>
      </c>
      <c r="S121" s="25" t="s">
        <v>84</v>
      </c>
      <c r="T121" s="25">
        <v>91</v>
      </c>
      <c r="V121" s="25" t="s">
        <v>70</v>
      </c>
      <c r="X121" s="25" t="s">
        <v>80</v>
      </c>
      <c r="Y121" s="25" t="s">
        <v>79</v>
      </c>
    </row>
    <row r="122" spans="5:25" s="24" customFormat="1" ht="17" hidden="1" customHeight="1">
      <c r="E122" s="24">
        <v>905</v>
      </c>
      <c r="F122" s="25" t="s">
        <v>84</v>
      </c>
      <c r="G122" s="25" t="s">
        <v>76</v>
      </c>
      <c r="H122" s="25">
        <v>6</v>
      </c>
      <c r="I122" s="25" t="s">
        <v>80</v>
      </c>
      <c r="J122" s="25" t="s">
        <v>74</v>
      </c>
      <c r="K122" s="25" t="s">
        <v>69</v>
      </c>
      <c r="L122" s="25" t="s">
        <v>84</v>
      </c>
      <c r="M122" s="25" t="s">
        <v>83</v>
      </c>
      <c r="N122" s="25" t="s">
        <v>84</v>
      </c>
      <c r="O122" s="25">
        <v>91</v>
      </c>
      <c r="P122" s="25" t="s">
        <v>84</v>
      </c>
      <c r="Q122" s="25" t="s">
        <v>84</v>
      </c>
      <c r="R122" s="25" t="s">
        <v>72</v>
      </c>
      <c r="S122" s="25" t="s">
        <v>84</v>
      </c>
      <c r="T122" s="25">
        <v>91</v>
      </c>
      <c r="V122" s="25" t="s">
        <v>70</v>
      </c>
      <c r="X122" s="25" t="s">
        <v>80</v>
      </c>
      <c r="Y122" s="25" t="s">
        <v>79</v>
      </c>
    </row>
    <row r="123" spans="5:25" s="24" customFormat="1" ht="17" hidden="1" customHeight="1">
      <c r="E123" s="24">
        <v>906</v>
      </c>
      <c r="F123" s="25" t="s">
        <v>84</v>
      </c>
      <c r="G123" s="25" t="s">
        <v>76</v>
      </c>
      <c r="H123" s="25">
        <v>6</v>
      </c>
      <c r="I123" s="25" t="s">
        <v>80</v>
      </c>
      <c r="J123" s="25" t="s">
        <v>74</v>
      </c>
      <c r="K123" s="25" t="s">
        <v>69</v>
      </c>
      <c r="L123" s="25" t="s">
        <v>84</v>
      </c>
      <c r="M123" s="25" t="s">
        <v>83</v>
      </c>
      <c r="N123" s="25" t="s">
        <v>84</v>
      </c>
      <c r="O123" s="25">
        <v>91</v>
      </c>
      <c r="P123" s="25" t="s">
        <v>84</v>
      </c>
      <c r="Q123" s="25" t="s">
        <v>84</v>
      </c>
      <c r="R123" s="25" t="s">
        <v>72</v>
      </c>
      <c r="S123" s="25" t="s">
        <v>84</v>
      </c>
      <c r="T123" s="25">
        <v>91</v>
      </c>
      <c r="V123" s="25" t="s">
        <v>70</v>
      </c>
      <c r="X123" s="25" t="s">
        <v>80</v>
      </c>
      <c r="Y123" s="25" t="s">
        <v>79</v>
      </c>
    </row>
    <row r="124" spans="5:25" s="24" customFormat="1" ht="17" hidden="1" customHeight="1">
      <c r="E124" s="24">
        <v>907</v>
      </c>
      <c r="F124" s="25" t="s">
        <v>84</v>
      </c>
      <c r="G124" s="25" t="s">
        <v>76</v>
      </c>
      <c r="H124" s="25">
        <v>6</v>
      </c>
      <c r="I124" s="25" t="s">
        <v>80</v>
      </c>
      <c r="J124" s="25" t="s">
        <v>74</v>
      </c>
      <c r="K124" s="25" t="s">
        <v>69</v>
      </c>
      <c r="L124" s="25" t="s">
        <v>84</v>
      </c>
      <c r="M124" s="25" t="s">
        <v>83</v>
      </c>
      <c r="N124" s="25" t="s">
        <v>84</v>
      </c>
      <c r="O124" s="25">
        <v>91</v>
      </c>
      <c r="P124" s="25" t="s">
        <v>84</v>
      </c>
      <c r="Q124" s="25" t="s">
        <v>84</v>
      </c>
      <c r="R124" s="25" t="s">
        <v>72</v>
      </c>
      <c r="S124" s="25" t="s">
        <v>84</v>
      </c>
      <c r="T124" s="25">
        <v>91</v>
      </c>
      <c r="V124" s="25" t="s">
        <v>70</v>
      </c>
      <c r="X124" s="25" t="s">
        <v>80</v>
      </c>
      <c r="Y124" s="25" t="s">
        <v>79</v>
      </c>
    </row>
    <row r="125" spans="5:25" ht="17" hidden="1" customHeight="1"/>
    <row r="126" spans="5:25" hidden="1"/>
    <row r="127" spans="5:25" hidden="1"/>
    <row r="128" spans="5:25" hidden="1"/>
  </sheetData>
  <sheetProtection algorithmName="SHA-512" hashValue="Erx6wzNMWZBQtk50G7PBDphjYubxP4SLltv1FUaQR8CykHZvIzBlEbbv0McrNhCyv8B35UYoThYIZ5uZnBiMkw==" saltValue="qyjrZ4YzUg9oLokbIRcieQ==" spinCount="100000" sheet="1" objects="1" scenarios="1" selectLockedCells="1"/>
  <mergeCells count="21">
    <mergeCell ref="V3:X3"/>
    <mergeCell ref="Y3:AA3"/>
    <mergeCell ref="AB3:AE3"/>
    <mergeCell ref="B4:F4"/>
    <mergeCell ref="G4:AE4"/>
    <mergeCell ref="AA2:AC2"/>
    <mergeCell ref="AD2:AE2"/>
    <mergeCell ref="B3:D3"/>
    <mergeCell ref="E3:F3"/>
    <mergeCell ref="G3:I3"/>
    <mergeCell ref="J3:K3"/>
    <mergeCell ref="L3:N3"/>
    <mergeCell ref="O3:P3"/>
    <mergeCell ref="Q3:S3"/>
    <mergeCell ref="T3:U3"/>
    <mergeCell ref="B2:D2"/>
    <mergeCell ref="E2:I2"/>
    <mergeCell ref="J2:L2"/>
    <mergeCell ref="M2:O2"/>
    <mergeCell ref="P2:R2"/>
    <mergeCell ref="V2:Y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18AFF-F989-43C6-A5D3-3D1C14E6BC58}">
  <sheetPr>
    <tabColor theme="9" tint="0.59999389629810485"/>
    <pageSetUpPr fitToPage="1"/>
  </sheetPr>
  <dimension ref="B1:AH38"/>
  <sheetViews>
    <sheetView zoomScaleNormal="100" workbookViewId="0">
      <selection activeCell="W5" sqref="W5:Y5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4" width="4.6328125" hidden="1" customWidth="1"/>
    <col min="35" max="36" width="0" hidden="1" customWidth="1"/>
  </cols>
  <sheetData>
    <row r="1" spans="2:31" ht="1" customHeight="1" thickBot="1">
      <c r="B1" s="23"/>
    </row>
    <row r="2" spans="2:31" ht="14" customHeight="1">
      <c r="B2" s="191" t="s">
        <v>85</v>
      </c>
      <c r="C2" s="192"/>
      <c r="D2" s="192"/>
      <c r="E2" s="192"/>
      <c r="F2" s="192"/>
      <c r="G2" s="252"/>
      <c r="H2" s="251" t="s">
        <v>86</v>
      </c>
      <c r="I2" s="192"/>
      <c r="J2" s="252"/>
      <c r="K2" s="331" t="s">
        <v>87</v>
      </c>
      <c r="L2" s="332"/>
      <c r="M2" s="175"/>
      <c r="N2" s="39" t="str">
        <f>IF(M2=1,"B1",IF(M2=2, "B2",IF(M2=3,"B34",IF(M2=4,"B57",IF(M2=5,"B89","")))))</f>
        <v/>
      </c>
      <c r="O2" s="329" t="s">
        <v>18</v>
      </c>
      <c r="P2" s="330"/>
      <c r="Q2" s="40"/>
      <c r="R2" s="327" t="str">
        <f>S23</f>
        <v/>
      </c>
      <c r="S2" s="328"/>
      <c r="T2" s="315" t="s">
        <v>88</v>
      </c>
      <c r="U2" s="316"/>
      <c r="V2" s="317"/>
      <c r="W2" s="303" t="s">
        <v>89</v>
      </c>
      <c r="X2" s="304"/>
      <c r="Y2" s="305"/>
      <c r="Z2" s="318" t="s">
        <v>90</v>
      </c>
      <c r="AA2" s="319"/>
      <c r="AB2" s="319"/>
      <c r="AC2" s="319"/>
      <c r="AD2" s="319"/>
      <c r="AE2" s="320"/>
    </row>
    <row r="3" spans="2:31" ht="14" customHeight="1" thickBot="1">
      <c r="B3" s="293" t="s">
        <v>91</v>
      </c>
      <c r="C3" s="294"/>
      <c r="D3" s="294"/>
      <c r="E3" s="294"/>
      <c r="F3" s="294"/>
      <c r="G3" s="295"/>
      <c r="H3" s="278"/>
      <c r="I3" s="279"/>
      <c r="J3" s="280"/>
      <c r="K3" s="269" t="s">
        <v>92</v>
      </c>
      <c r="L3" s="270"/>
      <c r="M3" s="270"/>
      <c r="N3" s="271"/>
      <c r="O3" s="281" t="s">
        <v>93</v>
      </c>
      <c r="P3" s="282"/>
      <c r="Q3" s="282"/>
      <c r="R3" s="282"/>
      <c r="S3" s="283"/>
      <c r="T3" s="309"/>
      <c r="U3" s="310"/>
      <c r="V3" s="311"/>
      <c r="W3" s="312"/>
      <c r="X3" s="313"/>
      <c r="Y3" s="314"/>
      <c r="Z3" s="321"/>
      <c r="AA3" s="322"/>
      <c r="AB3" s="322"/>
      <c r="AC3" s="322"/>
      <c r="AD3" s="322"/>
      <c r="AE3" s="323"/>
    </row>
    <row r="4" spans="2:31" ht="14" customHeight="1">
      <c r="B4" s="296"/>
      <c r="C4" s="297"/>
      <c r="D4" s="297"/>
      <c r="E4" s="297"/>
      <c r="F4" s="297"/>
      <c r="G4" s="298"/>
      <c r="H4" s="290" t="s">
        <v>94</v>
      </c>
      <c r="I4" s="291"/>
      <c r="J4" s="292"/>
      <c r="K4" s="272"/>
      <c r="L4" s="273"/>
      <c r="M4" s="273"/>
      <c r="N4" s="274"/>
      <c r="O4" s="284"/>
      <c r="P4" s="285"/>
      <c r="Q4" s="285"/>
      <c r="R4" s="285"/>
      <c r="S4" s="286"/>
      <c r="T4" s="315" t="s">
        <v>95</v>
      </c>
      <c r="U4" s="316"/>
      <c r="V4" s="317"/>
      <c r="W4" s="303" t="s">
        <v>96</v>
      </c>
      <c r="X4" s="304"/>
      <c r="Y4" s="305"/>
      <c r="Z4" s="321"/>
      <c r="AA4" s="322"/>
      <c r="AB4" s="322"/>
      <c r="AC4" s="322"/>
      <c r="AD4" s="322"/>
      <c r="AE4" s="323"/>
    </row>
    <row r="5" spans="2:31" ht="14" customHeight="1" thickBot="1">
      <c r="B5" s="299" t="s">
        <v>520</v>
      </c>
      <c r="C5" s="300"/>
      <c r="D5" s="300"/>
      <c r="E5" s="300"/>
      <c r="F5" s="301"/>
      <c r="G5" s="302"/>
      <c r="H5" s="41"/>
      <c r="I5" s="42"/>
      <c r="J5" s="42"/>
      <c r="K5" s="275"/>
      <c r="L5" s="276"/>
      <c r="M5" s="276"/>
      <c r="N5" s="277"/>
      <c r="O5" s="287"/>
      <c r="P5" s="288"/>
      <c r="Q5" s="288"/>
      <c r="R5" s="288"/>
      <c r="S5" s="289"/>
      <c r="T5" s="309"/>
      <c r="U5" s="310"/>
      <c r="V5" s="311"/>
      <c r="W5" s="312"/>
      <c r="X5" s="313"/>
      <c r="Y5" s="314"/>
      <c r="Z5" s="324"/>
      <c r="AA5" s="325"/>
      <c r="AB5" s="325"/>
      <c r="AC5" s="325"/>
      <c r="AD5" s="325"/>
      <c r="AE5" s="326"/>
    </row>
    <row r="6" spans="2:31" ht="14" customHeight="1" thickBot="1">
      <c r="B6" s="264" t="s">
        <v>24</v>
      </c>
      <c r="C6" s="265"/>
      <c r="D6" s="265"/>
      <c r="E6" s="265"/>
      <c r="F6" s="265"/>
      <c r="G6" s="266"/>
      <c r="H6" s="306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8"/>
    </row>
    <row r="7" spans="2:31" ht="17" hidden="1" customHeight="1">
      <c r="B7" s="23"/>
    </row>
    <row r="8" spans="2:31" ht="17" hidden="1" customHeight="1">
      <c r="B8" s="23"/>
    </row>
    <row r="9" spans="2:31" ht="17" hidden="1" customHeight="1">
      <c r="B9" s="23"/>
    </row>
    <row r="10" spans="2:31" ht="17" hidden="1" customHeight="1">
      <c r="B10" s="178"/>
      <c r="C10" s="178"/>
      <c r="D10" s="178"/>
      <c r="E10" s="178"/>
      <c r="F10" s="177"/>
      <c r="G10" s="178"/>
      <c r="H10" s="45"/>
      <c r="I10" s="45"/>
      <c r="J10" s="45"/>
      <c r="K10" s="46"/>
    </row>
    <row r="11" spans="2:31" s="24" customFormat="1" ht="17" hidden="1" customHeight="1"/>
    <row r="12" spans="2:31" s="24" customFormat="1" ht="17" hidden="1" customHeight="1">
      <c r="B12" s="176" t="s">
        <v>97</v>
      </c>
      <c r="S12" s="48" t="str">
        <f>IF(Q2=11, "一上","")</f>
        <v/>
      </c>
      <c r="T12" s="49">
        <f>IF(Q2=11,C13,0)</f>
        <v>0</v>
      </c>
      <c r="U12" s="50">
        <f>IF(Q2=11,D13,0)</f>
        <v>0</v>
      </c>
    </row>
    <row r="13" spans="2:31" s="24" customFormat="1" hidden="1">
      <c r="B13" s="34">
        <v>11</v>
      </c>
      <c r="C13" s="34">
        <v>4</v>
      </c>
      <c r="D13" s="267">
        <v>4.33</v>
      </c>
      <c r="E13" s="268"/>
      <c r="I13" s="30"/>
      <c r="J13" s="30"/>
      <c r="K13" s="30"/>
      <c r="L13" s="30"/>
      <c r="M13" s="30"/>
      <c r="N13" s="30"/>
      <c r="O13" s="30"/>
      <c r="P13" s="30"/>
      <c r="Q13" s="30"/>
      <c r="S13" s="48" t="str">
        <f>IF(Q2=12, "一下","")</f>
        <v/>
      </c>
      <c r="T13" s="49">
        <f>IF(Q2=12,C14,0)</f>
        <v>0</v>
      </c>
      <c r="U13" s="50">
        <f>IF(Q2=12,D14,0)</f>
        <v>0</v>
      </c>
    </row>
    <row r="14" spans="2:31" s="24" customFormat="1" hidden="1">
      <c r="B14" s="34">
        <v>12</v>
      </c>
      <c r="C14" s="34">
        <v>9</v>
      </c>
      <c r="D14" s="267">
        <v>11.04</v>
      </c>
      <c r="E14" s="268"/>
      <c r="I14" s="30"/>
      <c r="J14" s="30"/>
      <c r="K14" s="30"/>
      <c r="L14" s="30"/>
      <c r="M14" s="30"/>
      <c r="N14" s="30"/>
      <c r="O14" s="30"/>
      <c r="P14" s="30"/>
      <c r="Q14" s="30"/>
      <c r="S14" s="48" t="str">
        <f>IF(Q2=21, "二上","")</f>
        <v/>
      </c>
      <c r="T14" s="49">
        <f>IF(Q2=21,C15,0)</f>
        <v>0</v>
      </c>
      <c r="U14" s="50">
        <f>IF(Q2=21,D15,0)</f>
        <v>0</v>
      </c>
    </row>
    <row r="15" spans="2:31" s="24" customFormat="1" hidden="1">
      <c r="B15" s="34">
        <v>21</v>
      </c>
      <c r="C15" s="34">
        <v>16</v>
      </c>
      <c r="D15" s="267">
        <v>14.98</v>
      </c>
      <c r="E15" s="268"/>
      <c r="I15" s="30"/>
      <c r="J15" s="30"/>
      <c r="K15" s="30"/>
      <c r="L15" s="30"/>
      <c r="M15" s="30"/>
      <c r="N15" s="30"/>
      <c r="O15" s="30"/>
      <c r="P15" s="30"/>
      <c r="Q15" s="30"/>
      <c r="S15" s="48" t="str">
        <f>IF(Q2=22, "二下","")</f>
        <v/>
      </c>
      <c r="T15" s="49">
        <f>IF(Q2=22,C16,0)</f>
        <v>0</v>
      </c>
      <c r="U15" s="50">
        <f>IF(Q2=22,D16,0)</f>
        <v>0</v>
      </c>
    </row>
    <row r="16" spans="2:31" s="24" customFormat="1" hidden="1">
      <c r="B16" s="34">
        <v>22</v>
      </c>
      <c r="C16" s="34">
        <v>23</v>
      </c>
      <c r="D16" s="267">
        <v>24</v>
      </c>
      <c r="E16" s="268"/>
      <c r="I16" s="30"/>
      <c r="J16" s="30"/>
      <c r="K16" s="30"/>
      <c r="L16" s="30"/>
      <c r="M16" s="30"/>
      <c r="N16" s="30"/>
      <c r="O16" s="30"/>
      <c r="P16" s="30"/>
      <c r="Q16" s="30"/>
      <c r="S16" s="48" t="str">
        <f>IF(Q2=3, "小三","")</f>
        <v/>
      </c>
      <c r="T16" s="49">
        <f>IF(Q2=3,C17,0)</f>
        <v>0</v>
      </c>
      <c r="U16" s="50">
        <f>IF(Q2=3,D17,0)</f>
        <v>0</v>
      </c>
    </row>
    <row r="17" spans="2:21" s="24" customFormat="1" hidden="1">
      <c r="B17" s="34">
        <v>31</v>
      </c>
      <c r="C17" s="34">
        <v>18</v>
      </c>
      <c r="D17" s="267">
        <v>18.59</v>
      </c>
      <c r="E17" s="268"/>
      <c r="I17" s="30"/>
      <c r="J17" s="30"/>
      <c r="K17" s="30"/>
      <c r="L17" s="30"/>
      <c r="M17" s="30"/>
      <c r="N17" s="30"/>
      <c r="O17" s="30"/>
      <c r="P17" s="30"/>
      <c r="Q17" s="30"/>
      <c r="S17" s="48" t="str">
        <f>IF(Q2=4, "小四","")</f>
        <v/>
      </c>
      <c r="T17" s="49">
        <f>IF(Q2=4,C18,0)</f>
        <v>0</v>
      </c>
      <c r="U17" s="50">
        <f>IF(Q2=4,D18,0)</f>
        <v>0</v>
      </c>
    </row>
    <row r="18" spans="2:21" s="24" customFormat="1" hidden="1">
      <c r="B18" s="34">
        <v>41</v>
      </c>
      <c r="C18" s="34">
        <v>31</v>
      </c>
      <c r="D18" s="267">
        <v>30.6</v>
      </c>
      <c r="E18" s="268"/>
      <c r="I18" s="30"/>
      <c r="J18" s="30"/>
      <c r="K18" s="30"/>
      <c r="L18" s="30"/>
      <c r="M18" s="30"/>
      <c r="N18" s="30"/>
      <c r="O18" s="30"/>
      <c r="P18" s="30"/>
      <c r="Q18" s="30"/>
      <c r="S18" s="48" t="str">
        <f>IF(Q2=5, "小五","")</f>
        <v/>
      </c>
      <c r="T18" s="49">
        <f>IF(Q2=5,C19,0)</f>
        <v>0</v>
      </c>
      <c r="U18" s="50">
        <f>IF(Q2=5,D19,0)</f>
        <v>0</v>
      </c>
    </row>
    <row r="19" spans="2:21" s="24" customFormat="1" hidden="1">
      <c r="B19" s="34">
        <v>51</v>
      </c>
      <c r="C19" s="34">
        <v>26</v>
      </c>
      <c r="D19" s="267">
        <v>26.7</v>
      </c>
      <c r="E19" s="268"/>
      <c r="I19" s="30"/>
      <c r="J19" s="30"/>
      <c r="K19" s="30"/>
      <c r="L19" s="30"/>
      <c r="M19" s="30"/>
      <c r="N19" s="30"/>
      <c r="O19" s="30"/>
      <c r="P19" s="30"/>
      <c r="Q19" s="30"/>
      <c r="S19" s="48" t="str">
        <f>IF(Q2=6, "小六","")</f>
        <v/>
      </c>
      <c r="T19" s="49">
        <f>IF(Q2=6,C20,0)</f>
        <v>0</v>
      </c>
      <c r="U19" s="50">
        <f>IF(Q2=6,D20,0)</f>
        <v>0</v>
      </c>
    </row>
    <row r="20" spans="2:21" s="24" customFormat="1" hidden="1">
      <c r="B20" s="34">
        <v>61</v>
      </c>
      <c r="C20" s="34">
        <v>34</v>
      </c>
      <c r="D20" s="267">
        <v>35.04</v>
      </c>
      <c r="E20" s="268"/>
      <c r="I20" s="30"/>
      <c r="J20" s="30"/>
      <c r="K20" s="30"/>
      <c r="L20" s="30"/>
      <c r="M20" s="30"/>
      <c r="N20" s="30"/>
      <c r="O20" s="30"/>
      <c r="P20" s="30"/>
      <c r="Q20" s="30"/>
      <c r="S20" s="48" t="str">
        <f>IF(Q2=7, "國一","")</f>
        <v/>
      </c>
      <c r="T20" s="49">
        <f>IF(Q2=7,C21,0)</f>
        <v>0</v>
      </c>
      <c r="U20" s="50">
        <f>IF(Q2=7,D21,0)</f>
        <v>0</v>
      </c>
    </row>
    <row r="21" spans="2:21" s="24" customFormat="1" hidden="1">
      <c r="B21" s="34">
        <v>71</v>
      </c>
      <c r="C21" s="34">
        <v>34</v>
      </c>
      <c r="D21" s="267">
        <v>35.25</v>
      </c>
      <c r="E21" s="268"/>
      <c r="I21" s="30"/>
      <c r="J21" s="30"/>
      <c r="K21" s="30"/>
      <c r="L21" s="30"/>
      <c r="M21" s="30"/>
      <c r="N21" s="30"/>
      <c r="O21" s="30"/>
      <c r="P21" s="30"/>
      <c r="Q21" s="30"/>
      <c r="S21" s="48" t="str">
        <f>IF(Q2=8, "國二","")</f>
        <v/>
      </c>
      <c r="T21" s="49">
        <f>IF(Q2=8,C22,0)</f>
        <v>0</v>
      </c>
      <c r="U21" s="50">
        <f>IF(Q2=8,D22,0)</f>
        <v>0</v>
      </c>
    </row>
    <row r="22" spans="2:21" s="24" customFormat="1" hidden="1">
      <c r="B22" s="34">
        <v>81</v>
      </c>
      <c r="C22" s="34">
        <v>19</v>
      </c>
      <c r="D22" s="267">
        <v>21.13</v>
      </c>
      <c r="E22" s="268"/>
      <c r="I22" s="30"/>
      <c r="J22" s="30"/>
      <c r="K22" s="30"/>
      <c r="L22" s="30"/>
      <c r="M22" s="30"/>
      <c r="N22" s="30"/>
      <c r="O22" s="30"/>
      <c r="P22" s="30"/>
      <c r="Q22" s="30"/>
      <c r="S22" s="48" t="str">
        <f>IF(Q2=9, "國三","")</f>
        <v/>
      </c>
      <c r="T22" s="49">
        <f>IF(Q2=9,C23,0)</f>
        <v>0</v>
      </c>
      <c r="U22" s="50">
        <f>IF(Q2=9,D23,0)</f>
        <v>0</v>
      </c>
    </row>
    <row r="23" spans="2:21" s="24" customFormat="1" hidden="1">
      <c r="B23" s="34">
        <v>91</v>
      </c>
      <c r="C23" s="34">
        <v>24</v>
      </c>
      <c r="D23" s="267">
        <v>28.38</v>
      </c>
      <c r="E23" s="268"/>
      <c r="I23" s="30"/>
      <c r="J23" s="30"/>
      <c r="K23" s="30"/>
      <c r="L23" s="30"/>
      <c r="M23" s="30"/>
      <c r="N23" s="30"/>
      <c r="O23" s="30"/>
      <c r="P23" s="30"/>
      <c r="Q23" s="30"/>
      <c r="S23" s="51" t="str">
        <f>CONCATENATE(S12,S13,S14,S15,S16,S17,S18,S19,S20,S21,S22)</f>
        <v/>
      </c>
      <c r="T23" s="52">
        <f>SUM(T12:T22)</f>
        <v>0</v>
      </c>
      <c r="U23" s="53">
        <f>SUM(U12:U22)</f>
        <v>0</v>
      </c>
    </row>
    <row r="24" spans="2:21" s="24" customFormat="1" hidden="1">
      <c r="I24" s="30"/>
      <c r="J24" s="30"/>
      <c r="K24" s="30"/>
      <c r="L24" s="30"/>
      <c r="M24" s="30"/>
      <c r="N24" s="30"/>
      <c r="O24" s="30"/>
      <c r="P24" s="30"/>
      <c r="Q24" s="30"/>
    </row>
    <row r="25" spans="2:21" hidden="1"/>
    <row r="26" spans="2:21" hidden="1"/>
    <row r="27" spans="2:21" hidden="1"/>
    <row r="28" spans="2:21" hidden="1"/>
    <row r="29" spans="2:21" hidden="1"/>
    <row r="30" spans="2:21" hidden="1"/>
    <row r="31" spans="2:21" hidden="1"/>
    <row r="32" spans="2:21" hidden="1"/>
    <row r="33" hidden="1"/>
    <row r="34" hidden="1"/>
    <row r="35" hidden="1"/>
    <row r="36" hidden="1"/>
    <row r="37" hidden="1"/>
    <row r="38" hidden="1"/>
  </sheetData>
  <sheetProtection algorithmName="SHA-512" hashValue="dRHKhDinGoQlhoaMI7BajOBS84PRIgp+AuX8XasL8UazJK2W4x9wviyx2/ZAa3UEjiV7RLn94qOU7ytSCUJ6mw==" saltValue="ZCUpcv36rGJ1N15P1Mm1ZA==" spinCount="100000" sheet="1" formatRows="0" selectLockedCells="1"/>
  <mergeCells count="34">
    <mergeCell ref="H2:J2"/>
    <mergeCell ref="W4:Y4"/>
    <mergeCell ref="B2:G2"/>
    <mergeCell ref="H6:AE6"/>
    <mergeCell ref="D20:E20"/>
    <mergeCell ref="T3:V3"/>
    <mergeCell ref="W3:Y3"/>
    <mergeCell ref="T4:V4"/>
    <mergeCell ref="Z2:AE5"/>
    <mergeCell ref="W5:Y5"/>
    <mergeCell ref="T2:V2"/>
    <mergeCell ref="W2:Y2"/>
    <mergeCell ref="R2:S2"/>
    <mergeCell ref="O2:P2"/>
    <mergeCell ref="K2:L2"/>
    <mergeCell ref="T5:V5"/>
    <mergeCell ref="D23:E23"/>
    <mergeCell ref="D13:E13"/>
    <mergeCell ref="D14:E14"/>
    <mergeCell ref="D15:E15"/>
    <mergeCell ref="D16:E16"/>
    <mergeCell ref="D17:E17"/>
    <mergeCell ref="D18:E18"/>
    <mergeCell ref="D19:E19"/>
    <mergeCell ref="D21:E21"/>
    <mergeCell ref="B6:G6"/>
    <mergeCell ref="D22:E22"/>
    <mergeCell ref="K3:N5"/>
    <mergeCell ref="H3:J3"/>
    <mergeCell ref="O3:S5"/>
    <mergeCell ref="H4:J4"/>
    <mergeCell ref="B3:G4"/>
    <mergeCell ref="B5:E5"/>
    <mergeCell ref="F5:G5"/>
  </mergeCells>
  <phoneticPr fontId="1" type="noConversion"/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F656-1213-46A1-9706-FCE2033AC824}">
  <sheetPr>
    <tabColor theme="9" tint="0.59999389629810485"/>
  </sheetPr>
  <dimension ref="B1:AG143"/>
  <sheetViews>
    <sheetView workbookViewId="0">
      <selection activeCell="W3" sqref="W3:Y3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3" width="0.1796875" hidden="1" customWidth="1"/>
    <col min="34" max="34" width="0" hidden="1" customWidth="1"/>
  </cols>
  <sheetData>
    <row r="1" spans="2:31" ht="1" customHeight="1" thickBot="1">
      <c r="B1" s="23"/>
    </row>
    <row r="2" spans="2:31" ht="14" customHeight="1">
      <c r="B2" s="353" t="s">
        <v>85</v>
      </c>
      <c r="C2" s="354"/>
      <c r="D2" s="354"/>
      <c r="E2" s="354"/>
      <c r="F2" s="354"/>
      <c r="G2" s="355"/>
      <c r="H2" s="356" t="s">
        <v>86</v>
      </c>
      <c r="I2" s="354"/>
      <c r="J2" s="355"/>
      <c r="K2" s="357" t="s">
        <v>94</v>
      </c>
      <c r="L2" s="358"/>
      <c r="M2" s="359"/>
      <c r="N2" s="54" t="s">
        <v>98</v>
      </c>
      <c r="O2" s="55"/>
      <c r="P2" s="56"/>
      <c r="Q2" s="57" t="str">
        <f>IF(P2=1,"A12",IF(P2=2, "A39",""))</f>
        <v/>
      </c>
      <c r="R2" s="360" t="s">
        <v>18</v>
      </c>
      <c r="S2" s="361"/>
      <c r="T2" s="362" t="s">
        <v>99</v>
      </c>
      <c r="U2" s="363"/>
      <c r="V2" s="364"/>
      <c r="W2" s="357" t="s">
        <v>100</v>
      </c>
      <c r="X2" s="358"/>
      <c r="Y2" s="359"/>
      <c r="Z2" s="333" t="s">
        <v>101</v>
      </c>
      <c r="AA2" s="334"/>
      <c r="AB2" s="334"/>
      <c r="AC2" s="334"/>
      <c r="AD2" s="334"/>
      <c r="AE2" s="335"/>
    </row>
    <row r="3" spans="2:31" ht="14" customHeight="1">
      <c r="B3" s="339" t="s">
        <v>102</v>
      </c>
      <c r="C3" s="340"/>
      <c r="D3" s="340"/>
      <c r="E3" s="340"/>
      <c r="F3" s="340"/>
      <c r="G3" s="341"/>
      <c r="H3" s="278"/>
      <c r="I3" s="279"/>
      <c r="J3" s="280"/>
      <c r="K3" s="58"/>
      <c r="L3" s="59"/>
      <c r="M3" s="60"/>
      <c r="N3" s="342" t="s">
        <v>103</v>
      </c>
      <c r="O3" s="343"/>
      <c r="P3" s="343"/>
      <c r="Q3" s="344"/>
      <c r="R3" s="345" t="str">
        <f>IF(I17=1,VLOOKUP(J15,E30:S137,8,FALSE),"")</f>
        <v/>
      </c>
      <c r="S3" s="346"/>
      <c r="T3" s="347"/>
      <c r="U3" s="348"/>
      <c r="V3" s="349"/>
      <c r="W3" s="350"/>
      <c r="X3" s="351"/>
      <c r="Y3" s="352"/>
      <c r="Z3" s="336"/>
      <c r="AA3" s="337"/>
      <c r="AB3" s="337"/>
      <c r="AC3" s="337"/>
      <c r="AD3" s="337"/>
      <c r="AE3" s="338"/>
    </row>
    <row r="4" spans="2:31" ht="14" customHeight="1" thickBot="1">
      <c r="B4" s="370" t="s">
        <v>17</v>
      </c>
      <c r="C4" s="371"/>
      <c r="D4" s="371"/>
      <c r="E4" s="372"/>
      <c r="F4" s="61"/>
      <c r="G4" s="373" t="s">
        <v>24</v>
      </c>
      <c r="H4" s="374"/>
      <c r="I4" s="374"/>
      <c r="J4" s="375"/>
      <c r="K4" s="365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7"/>
    </row>
    <row r="5" spans="2:31" ht="17" hidden="1" customHeight="1">
      <c r="B5" s="23"/>
    </row>
    <row r="6" spans="2:31" ht="17" hidden="1" customHeight="1">
      <c r="B6" s="23"/>
    </row>
    <row r="7" spans="2:31" ht="17" hidden="1" customHeight="1">
      <c r="B7" s="23"/>
    </row>
    <row r="8" spans="2:31" ht="17" hidden="1" customHeight="1">
      <c r="B8" s="23"/>
    </row>
    <row r="9" spans="2:31" ht="17" hidden="1" customHeight="1">
      <c r="B9" s="23"/>
    </row>
    <row r="10" spans="2:31" ht="17" hidden="1" customHeight="1">
      <c r="B10" s="23"/>
    </row>
    <row r="11" spans="2:31" ht="17" hidden="1" customHeight="1">
      <c r="B11" s="23"/>
    </row>
    <row r="12" spans="2:31" ht="17" hidden="1" customHeight="1">
      <c r="B12" s="23"/>
    </row>
    <row r="13" spans="2:31" s="24" customFormat="1" ht="17" hidden="1" customHeight="1"/>
    <row r="14" spans="2:31" s="24" customFormat="1" ht="17" hidden="1" customHeight="1"/>
    <row r="15" spans="2:31" s="24" customFormat="1" hidden="1">
      <c r="B15" s="62" t="s">
        <v>102</v>
      </c>
      <c r="I15" s="25" t="s">
        <v>28</v>
      </c>
      <c r="J15" s="24">
        <f>F4*100+L3</f>
        <v>0</v>
      </c>
      <c r="S15" s="31"/>
      <c r="T15" s="63">
        <f>IF(J16=11,C16,0)</f>
        <v>0</v>
      </c>
    </row>
    <row r="16" spans="2:31" s="24" customFormat="1" hidden="1">
      <c r="B16" s="34">
        <v>11</v>
      </c>
      <c r="C16" s="368">
        <v>151</v>
      </c>
      <c r="D16" s="369"/>
      <c r="I16" s="64" t="s">
        <v>28</v>
      </c>
      <c r="J16" s="30" t="str">
        <f>IF(I17=1,VLOOKUP(J15,E30:S137,7,FALSE),"")</f>
        <v/>
      </c>
      <c r="K16" s="30"/>
      <c r="L16" s="30"/>
      <c r="M16" s="30"/>
      <c r="N16" s="30"/>
      <c r="O16" s="30"/>
      <c r="P16" s="30"/>
      <c r="Q16" s="30"/>
      <c r="S16" s="31"/>
      <c r="T16" s="63">
        <f>IF(J16=12,C17,0)</f>
        <v>0</v>
      </c>
    </row>
    <row r="17" spans="2:25" s="24" customFormat="1" hidden="1">
      <c r="B17" s="34">
        <v>12</v>
      </c>
      <c r="C17" s="368">
        <v>304</v>
      </c>
      <c r="D17" s="369"/>
      <c r="I17" s="30">
        <f>IF(AND(J15&gt;100,F4*L3&gt;0,F4&lt;10,L3&lt;13),1,0)</f>
        <v>0</v>
      </c>
      <c r="J17" s="30"/>
      <c r="K17" s="30"/>
      <c r="L17" s="30"/>
      <c r="M17" s="30"/>
      <c r="N17" s="30"/>
      <c r="O17" s="30"/>
      <c r="P17" s="30"/>
      <c r="Q17" s="30"/>
      <c r="S17" s="31"/>
      <c r="T17" s="63">
        <f>IF(J16=21,C18,0)</f>
        <v>0</v>
      </c>
    </row>
    <row r="18" spans="2:25" s="24" customFormat="1" hidden="1">
      <c r="B18" s="34">
        <v>21</v>
      </c>
      <c r="C18" s="368">
        <v>849</v>
      </c>
      <c r="D18" s="369"/>
      <c r="I18" s="30"/>
      <c r="J18" s="30"/>
      <c r="K18" s="30"/>
      <c r="L18" s="30"/>
      <c r="M18" s="30"/>
      <c r="N18" s="30"/>
      <c r="O18" s="30"/>
      <c r="P18" s="30"/>
      <c r="Q18" s="30"/>
      <c r="S18" s="31"/>
      <c r="T18" s="63">
        <f>IF(J16=22,C19,0)</f>
        <v>0</v>
      </c>
    </row>
    <row r="19" spans="2:25" s="24" customFormat="1" hidden="1">
      <c r="B19" s="34">
        <v>22</v>
      </c>
      <c r="C19" s="368">
        <v>1064</v>
      </c>
      <c r="D19" s="369"/>
      <c r="I19" s="30"/>
      <c r="J19" s="30"/>
      <c r="K19" s="30"/>
      <c r="L19" s="30"/>
      <c r="M19" s="30"/>
      <c r="N19" s="30"/>
      <c r="O19" s="30"/>
      <c r="P19" s="30"/>
      <c r="Q19" s="30"/>
      <c r="S19" s="31"/>
      <c r="T19" s="63">
        <f>IF(J16=31,C20,0)</f>
        <v>0</v>
      </c>
    </row>
    <row r="20" spans="2:25" s="24" customFormat="1" hidden="1">
      <c r="B20" s="34">
        <v>31</v>
      </c>
      <c r="C20" s="368">
        <v>1602</v>
      </c>
      <c r="D20" s="369"/>
      <c r="I20" s="30"/>
      <c r="J20" s="30"/>
      <c r="K20" s="30"/>
      <c r="L20" s="30"/>
      <c r="M20" s="30"/>
      <c r="N20" s="30"/>
      <c r="O20" s="30"/>
      <c r="P20" s="30"/>
      <c r="Q20" s="30"/>
      <c r="S20" s="31"/>
      <c r="T20" s="63">
        <f>IF(J16=41,C21,0)</f>
        <v>0</v>
      </c>
    </row>
    <row r="21" spans="2:25" s="24" customFormat="1" hidden="1">
      <c r="B21" s="34">
        <v>41</v>
      </c>
      <c r="C21" s="368">
        <v>2049</v>
      </c>
      <c r="D21" s="369"/>
      <c r="I21" s="30"/>
      <c r="J21" s="30"/>
      <c r="K21" s="30"/>
      <c r="L21" s="30"/>
      <c r="M21" s="30"/>
      <c r="N21" s="30"/>
      <c r="O21" s="30"/>
      <c r="P21" s="30"/>
      <c r="Q21" s="30"/>
      <c r="S21" s="31"/>
      <c r="T21" s="63">
        <f>IF(J16=51,C22,0)</f>
        <v>0</v>
      </c>
    </row>
    <row r="22" spans="2:25" s="24" customFormat="1" hidden="1">
      <c r="B22" s="34">
        <v>51</v>
      </c>
      <c r="C22" s="368">
        <v>2476</v>
      </c>
      <c r="D22" s="369"/>
      <c r="I22" s="30"/>
      <c r="J22" s="30"/>
      <c r="K22" s="30"/>
      <c r="L22" s="30"/>
      <c r="M22" s="30"/>
      <c r="N22" s="30"/>
      <c r="O22" s="30"/>
      <c r="P22" s="30"/>
      <c r="Q22" s="30"/>
      <c r="S22" s="31"/>
      <c r="T22" s="63">
        <f>IF(J16=61,C23,0)</f>
        <v>0</v>
      </c>
    </row>
    <row r="23" spans="2:25" s="24" customFormat="1" hidden="1">
      <c r="B23" s="34">
        <v>61</v>
      </c>
      <c r="C23" s="368">
        <v>2678</v>
      </c>
      <c r="D23" s="369"/>
      <c r="I23" s="30"/>
      <c r="J23" s="30"/>
      <c r="K23" s="30"/>
      <c r="L23" s="30"/>
      <c r="M23" s="30"/>
      <c r="N23" s="30"/>
      <c r="O23" s="30"/>
      <c r="P23" s="30"/>
      <c r="Q23" s="30"/>
      <c r="S23" s="31"/>
      <c r="T23" s="63">
        <f>IF(J16=71,C24,0)</f>
        <v>0</v>
      </c>
    </row>
    <row r="24" spans="2:25" s="24" customFormat="1" hidden="1">
      <c r="B24" s="34">
        <v>71</v>
      </c>
      <c r="C24" s="368">
        <v>2933</v>
      </c>
      <c r="D24" s="369"/>
      <c r="I24" s="30"/>
      <c r="J24" s="30"/>
      <c r="K24" s="30"/>
      <c r="L24" s="30"/>
      <c r="M24" s="30"/>
      <c r="N24" s="30"/>
      <c r="O24" s="30"/>
      <c r="P24" s="30"/>
      <c r="Q24" s="30"/>
      <c r="S24" s="31"/>
      <c r="T24" s="63">
        <f>IF(J16=81,C25,0)</f>
        <v>0</v>
      </c>
    </row>
    <row r="25" spans="2:25" s="24" customFormat="1" hidden="1">
      <c r="B25" s="34">
        <v>81</v>
      </c>
      <c r="C25" s="368">
        <v>2902</v>
      </c>
      <c r="D25" s="369"/>
      <c r="I25" s="30"/>
      <c r="J25" s="30"/>
      <c r="K25" s="30"/>
      <c r="L25" s="30"/>
      <c r="M25" s="30"/>
      <c r="N25" s="30"/>
      <c r="O25" s="30"/>
      <c r="P25" s="30"/>
      <c r="Q25" s="30"/>
      <c r="S25" s="31"/>
      <c r="T25" s="63">
        <f>IF(J16=91,C26,0)</f>
        <v>0</v>
      </c>
    </row>
    <row r="26" spans="2:25" s="24" customFormat="1" hidden="1">
      <c r="B26" s="34">
        <v>91</v>
      </c>
      <c r="C26" s="368">
        <v>3165</v>
      </c>
      <c r="D26" s="369"/>
      <c r="I26" s="30"/>
      <c r="J26" s="30"/>
      <c r="K26" s="30"/>
      <c r="L26" s="30"/>
      <c r="M26" s="30"/>
      <c r="N26" s="30"/>
      <c r="O26" s="30"/>
      <c r="P26" s="30"/>
      <c r="Q26" s="30"/>
      <c r="S26" s="25"/>
      <c r="T26" s="65">
        <f>SUM(T15:T25)</f>
        <v>0</v>
      </c>
    </row>
    <row r="27" spans="2:25" s="24" customFormat="1" hidden="1">
      <c r="I27" s="30"/>
      <c r="J27" s="30"/>
      <c r="K27" s="30"/>
      <c r="L27" s="30"/>
      <c r="M27" s="30"/>
      <c r="N27" s="30"/>
      <c r="O27" s="30"/>
      <c r="P27" s="30"/>
      <c r="Q27" s="30"/>
    </row>
    <row r="28" spans="2:25" s="24" customFormat="1" hidden="1"/>
    <row r="29" spans="2:25" s="24" customFormat="1" hidden="1">
      <c r="B29" s="24" t="s">
        <v>28</v>
      </c>
      <c r="F29" s="25" t="s">
        <v>26</v>
      </c>
      <c r="G29" s="25" t="s">
        <v>29</v>
      </c>
      <c r="H29" s="25" t="s">
        <v>30</v>
      </c>
      <c r="I29" s="25" t="s">
        <v>31</v>
      </c>
      <c r="J29" s="25" t="s">
        <v>32</v>
      </c>
      <c r="K29" s="25" t="s">
        <v>33</v>
      </c>
      <c r="L29" s="25" t="s">
        <v>34</v>
      </c>
      <c r="M29" s="25" t="s">
        <v>35</v>
      </c>
      <c r="N29" s="25" t="s">
        <v>36</v>
      </c>
      <c r="O29" s="25" t="s">
        <v>37</v>
      </c>
      <c r="P29" s="25" t="s">
        <v>38</v>
      </c>
      <c r="Q29" s="25" t="s">
        <v>39</v>
      </c>
      <c r="R29" s="25" t="s">
        <v>40</v>
      </c>
      <c r="S29" s="25" t="s">
        <v>41</v>
      </c>
      <c r="T29" s="25" t="s">
        <v>42</v>
      </c>
      <c r="V29" s="25" t="s">
        <v>43</v>
      </c>
      <c r="X29" s="25" t="s">
        <v>44</v>
      </c>
    </row>
    <row r="30" spans="2:25" s="24" customFormat="1" hidden="1">
      <c r="B30" s="34">
        <v>1</v>
      </c>
      <c r="C30" s="35" t="s">
        <v>45</v>
      </c>
      <c r="E30" s="24">
        <v>108</v>
      </c>
      <c r="F30" s="36" t="s">
        <v>46</v>
      </c>
      <c r="G30" s="36" t="s">
        <v>46</v>
      </c>
      <c r="H30" s="36">
        <v>0</v>
      </c>
      <c r="I30" s="36" t="s">
        <v>46</v>
      </c>
      <c r="J30" s="36" t="s">
        <v>46</v>
      </c>
      <c r="K30" s="36" t="s">
        <v>46</v>
      </c>
      <c r="L30" s="36" t="s">
        <v>46</v>
      </c>
      <c r="M30" s="25" t="s">
        <v>47</v>
      </c>
      <c r="N30" s="25" t="s">
        <v>48</v>
      </c>
      <c r="O30" s="36" t="s">
        <v>46</v>
      </c>
      <c r="P30" s="36" t="s">
        <v>46</v>
      </c>
      <c r="Q30" s="36" t="s">
        <v>46</v>
      </c>
      <c r="R30" s="25" t="s">
        <v>49</v>
      </c>
      <c r="S30" s="25" t="s">
        <v>50</v>
      </c>
      <c r="T30" s="36" t="s">
        <v>46</v>
      </c>
      <c r="V30" s="36" t="s">
        <v>46</v>
      </c>
      <c r="X30" s="37" t="s">
        <v>51</v>
      </c>
      <c r="Y30" s="37" t="s">
        <v>51</v>
      </c>
    </row>
    <row r="31" spans="2:25" s="24" customFormat="1" hidden="1">
      <c r="B31" s="34">
        <v>2</v>
      </c>
      <c r="C31" s="35" t="s">
        <v>52</v>
      </c>
      <c r="E31" s="24">
        <v>109</v>
      </c>
      <c r="F31" s="36" t="s">
        <v>46</v>
      </c>
      <c r="G31" s="36" t="s">
        <v>46</v>
      </c>
      <c r="H31" s="36">
        <v>0</v>
      </c>
      <c r="I31" s="36" t="s">
        <v>46</v>
      </c>
      <c r="J31" s="36" t="s">
        <v>46</v>
      </c>
      <c r="K31" s="36" t="s">
        <v>46</v>
      </c>
      <c r="L31" s="36" t="s">
        <v>46</v>
      </c>
      <c r="M31" s="25" t="s">
        <v>47</v>
      </c>
      <c r="N31" s="25" t="s">
        <v>48</v>
      </c>
      <c r="O31" s="36" t="s">
        <v>46</v>
      </c>
      <c r="P31" s="36" t="s">
        <v>46</v>
      </c>
      <c r="Q31" s="36" t="s">
        <v>46</v>
      </c>
      <c r="R31" s="25" t="s">
        <v>49</v>
      </c>
      <c r="S31" s="25" t="s">
        <v>50</v>
      </c>
      <c r="T31" s="36" t="s">
        <v>46</v>
      </c>
      <c r="V31" s="36" t="s">
        <v>46</v>
      </c>
      <c r="X31" s="37" t="s">
        <v>51</v>
      </c>
      <c r="Y31" s="37" t="s">
        <v>51</v>
      </c>
    </row>
    <row r="32" spans="2:25" s="24" customFormat="1" hidden="1">
      <c r="B32" s="34">
        <v>3</v>
      </c>
      <c r="C32" s="35" t="s">
        <v>53</v>
      </c>
      <c r="E32" s="24">
        <v>110</v>
      </c>
      <c r="F32" s="36" t="s">
        <v>46</v>
      </c>
      <c r="G32" s="36" t="s">
        <v>46</v>
      </c>
      <c r="H32" s="36">
        <v>0</v>
      </c>
      <c r="I32" s="36" t="s">
        <v>46</v>
      </c>
      <c r="J32" s="36" t="s">
        <v>46</v>
      </c>
      <c r="K32" s="36" t="s">
        <v>46</v>
      </c>
      <c r="L32" s="36" t="s">
        <v>46</v>
      </c>
      <c r="M32" s="25" t="s">
        <v>47</v>
      </c>
      <c r="N32" s="25" t="s">
        <v>48</v>
      </c>
      <c r="O32" s="36" t="s">
        <v>46</v>
      </c>
      <c r="P32" s="36" t="s">
        <v>46</v>
      </c>
      <c r="Q32" s="36" t="s">
        <v>46</v>
      </c>
      <c r="R32" s="25" t="s">
        <v>49</v>
      </c>
      <c r="S32" s="25" t="s">
        <v>50</v>
      </c>
      <c r="T32" s="36" t="s">
        <v>46</v>
      </c>
      <c r="V32" s="36" t="s">
        <v>46</v>
      </c>
      <c r="X32" s="37" t="s">
        <v>51</v>
      </c>
      <c r="Y32" s="37" t="s">
        <v>51</v>
      </c>
    </row>
    <row r="33" spans="2:25" s="24" customFormat="1" hidden="1">
      <c r="B33" s="34">
        <v>4</v>
      </c>
      <c r="C33" s="35" t="s">
        <v>54</v>
      </c>
      <c r="E33" s="24">
        <v>111</v>
      </c>
      <c r="F33" s="25" t="s">
        <v>50</v>
      </c>
      <c r="G33" s="36" t="s">
        <v>46</v>
      </c>
      <c r="H33" s="36">
        <v>0</v>
      </c>
      <c r="I33" s="36" t="s">
        <v>46</v>
      </c>
      <c r="J33" s="25" t="s">
        <v>48</v>
      </c>
      <c r="K33" s="25" t="s">
        <v>55</v>
      </c>
      <c r="L33" s="25" t="s">
        <v>48</v>
      </c>
      <c r="M33" s="25" t="s">
        <v>47</v>
      </c>
      <c r="N33" s="25" t="s">
        <v>48</v>
      </c>
      <c r="O33" s="36" t="s">
        <v>46</v>
      </c>
      <c r="P33" s="36" t="s">
        <v>46</v>
      </c>
      <c r="Q33" s="25" t="s">
        <v>50</v>
      </c>
      <c r="R33" s="25" t="s">
        <v>49</v>
      </c>
      <c r="S33" s="25" t="s">
        <v>50</v>
      </c>
      <c r="T33" s="25">
        <v>11</v>
      </c>
      <c r="V33" s="25" t="s">
        <v>50</v>
      </c>
      <c r="X33" s="37" t="s">
        <v>51</v>
      </c>
      <c r="Y33" s="37" t="s">
        <v>51</v>
      </c>
    </row>
    <row r="34" spans="2:25" s="24" customFormat="1" hidden="1">
      <c r="B34" s="34">
        <v>5</v>
      </c>
      <c r="C34" s="35" t="s">
        <v>56</v>
      </c>
      <c r="E34" s="24">
        <v>112</v>
      </c>
      <c r="F34" s="25" t="s">
        <v>50</v>
      </c>
      <c r="G34" s="36" t="s">
        <v>46</v>
      </c>
      <c r="H34" s="36">
        <v>0</v>
      </c>
      <c r="I34" s="36" t="s">
        <v>46</v>
      </c>
      <c r="J34" s="25" t="s">
        <v>48</v>
      </c>
      <c r="K34" s="25" t="s">
        <v>55</v>
      </c>
      <c r="L34" s="25" t="s">
        <v>48</v>
      </c>
      <c r="M34" s="25" t="s">
        <v>47</v>
      </c>
      <c r="N34" s="25" t="s">
        <v>48</v>
      </c>
      <c r="O34" s="36" t="s">
        <v>46</v>
      </c>
      <c r="P34" s="36" t="s">
        <v>46</v>
      </c>
      <c r="Q34" s="25" t="s">
        <v>50</v>
      </c>
      <c r="R34" s="25" t="s">
        <v>49</v>
      </c>
      <c r="S34" s="25" t="s">
        <v>50</v>
      </c>
      <c r="T34" s="25">
        <v>11</v>
      </c>
      <c r="V34" s="25" t="s">
        <v>50</v>
      </c>
      <c r="X34" s="37" t="s">
        <v>51</v>
      </c>
      <c r="Y34" s="37" t="s">
        <v>51</v>
      </c>
    </row>
    <row r="35" spans="2:25" s="24" customFormat="1" hidden="1">
      <c r="B35" s="34">
        <v>6</v>
      </c>
      <c r="C35" s="35" t="s">
        <v>57</v>
      </c>
      <c r="E35" s="24">
        <v>101</v>
      </c>
      <c r="F35" s="25" t="s">
        <v>50</v>
      </c>
      <c r="G35" s="36" t="s">
        <v>46</v>
      </c>
      <c r="H35" s="36">
        <v>0</v>
      </c>
      <c r="I35" s="36" t="s">
        <v>46</v>
      </c>
      <c r="J35" s="25" t="s">
        <v>48</v>
      </c>
      <c r="K35" s="25" t="s">
        <v>55</v>
      </c>
      <c r="L35" s="25" t="s">
        <v>48</v>
      </c>
      <c r="M35" s="25" t="s">
        <v>47</v>
      </c>
      <c r="N35" s="25" t="s">
        <v>48</v>
      </c>
      <c r="O35" s="36" t="s">
        <v>46</v>
      </c>
      <c r="P35" s="36" t="s">
        <v>46</v>
      </c>
      <c r="Q35" s="25" t="s">
        <v>50</v>
      </c>
      <c r="R35" s="25" t="s">
        <v>49</v>
      </c>
      <c r="S35" s="25" t="s">
        <v>50</v>
      </c>
      <c r="T35" s="25">
        <v>11</v>
      </c>
      <c r="V35" s="25" t="s">
        <v>50</v>
      </c>
      <c r="X35" s="37" t="s">
        <v>51</v>
      </c>
      <c r="Y35" s="37" t="s">
        <v>51</v>
      </c>
    </row>
    <row r="36" spans="2:25" s="24" customFormat="1" hidden="1">
      <c r="B36" s="34">
        <v>7</v>
      </c>
      <c r="C36" s="35" t="s">
        <v>58</v>
      </c>
      <c r="E36" s="24">
        <v>102</v>
      </c>
      <c r="F36" s="25" t="s">
        <v>50</v>
      </c>
      <c r="G36" s="36" t="s">
        <v>46</v>
      </c>
      <c r="H36" s="36">
        <v>0</v>
      </c>
      <c r="I36" s="36" t="s">
        <v>46</v>
      </c>
      <c r="J36" s="25" t="s">
        <v>48</v>
      </c>
      <c r="K36" s="25" t="s">
        <v>55</v>
      </c>
      <c r="L36" s="25" t="s">
        <v>59</v>
      </c>
      <c r="M36" s="25" t="s">
        <v>47</v>
      </c>
      <c r="N36" s="25" t="s">
        <v>59</v>
      </c>
      <c r="O36" s="36" t="s">
        <v>46</v>
      </c>
      <c r="P36" s="36" t="s">
        <v>46</v>
      </c>
      <c r="Q36" s="25" t="s">
        <v>50</v>
      </c>
      <c r="R36" s="25" t="s">
        <v>49</v>
      </c>
      <c r="S36" s="25" t="s">
        <v>50</v>
      </c>
      <c r="T36" s="25">
        <v>11</v>
      </c>
      <c r="V36" s="25" t="s">
        <v>50</v>
      </c>
      <c r="X36" s="37" t="s">
        <v>51</v>
      </c>
      <c r="Y36" s="37" t="s">
        <v>51</v>
      </c>
    </row>
    <row r="37" spans="2:25" s="24" customFormat="1" hidden="1">
      <c r="B37" s="34">
        <v>8</v>
      </c>
      <c r="C37" s="35" t="s">
        <v>60</v>
      </c>
      <c r="E37" s="24">
        <v>103</v>
      </c>
      <c r="F37" s="25" t="s">
        <v>50</v>
      </c>
      <c r="G37" s="36" t="s">
        <v>46</v>
      </c>
      <c r="H37" s="36">
        <v>0</v>
      </c>
      <c r="I37" s="36" t="s">
        <v>46</v>
      </c>
      <c r="J37" s="25" t="s">
        <v>48</v>
      </c>
      <c r="K37" s="25" t="s">
        <v>55</v>
      </c>
      <c r="L37" s="25" t="s">
        <v>59</v>
      </c>
      <c r="M37" s="25" t="s">
        <v>47</v>
      </c>
      <c r="N37" s="25" t="s">
        <v>59</v>
      </c>
      <c r="O37" s="36" t="s">
        <v>46</v>
      </c>
      <c r="P37" s="36" t="s">
        <v>46</v>
      </c>
      <c r="Q37" s="25" t="s">
        <v>50</v>
      </c>
      <c r="R37" s="25" t="s">
        <v>49</v>
      </c>
      <c r="S37" s="25" t="s">
        <v>50</v>
      </c>
      <c r="T37" s="25">
        <v>11</v>
      </c>
      <c r="V37" s="25" t="s">
        <v>50</v>
      </c>
      <c r="X37" s="37" t="s">
        <v>51</v>
      </c>
      <c r="Y37" s="37" t="s">
        <v>51</v>
      </c>
    </row>
    <row r="38" spans="2:25" s="24" customFormat="1" hidden="1">
      <c r="B38" s="34">
        <v>9</v>
      </c>
      <c r="C38" s="35" t="s">
        <v>61</v>
      </c>
      <c r="E38" s="24">
        <v>104</v>
      </c>
      <c r="F38" s="25" t="s">
        <v>50</v>
      </c>
      <c r="G38" s="36" t="s">
        <v>46</v>
      </c>
      <c r="H38" s="36">
        <v>0</v>
      </c>
      <c r="I38" s="36" t="s">
        <v>46</v>
      </c>
      <c r="J38" s="25" t="s">
        <v>48</v>
      </c>
      <c r="K38" s="25" t="s">
        <v>55</v>
      </c>
      <c r="L38" s="25" t="s">
        <v>59</v>
      </c>
      <c r="M38" s="25" t="s">
        <v>47</v>
      </c>
      <c r="N38" s="25" t="s">
        <v>59</v>
      </c>
      <c r="O38" s="36" t="s">
        <v>46</v>
      </c>
      <c r="P38" s="36" t="s">
        <v>46</v>
      </c>
      <c r="Q38" s="25" t="s">
        <v>50</v>
      </c>
      <c r="R38" s="25" t="s">
        <v>49</v>
      </c>
      <c r="S38" s="25" t="s">
        <v>50</v>
      </c>
      <c r="T38" s="25">
        <v>11</v>
      </c>
      <c r="V38" s="25" t="s">
        <v>50</v>
      </c>
      <c r="X38" s="37" t="s">
        <v>51</v>
      </c>
      <c r="Y38" s="37" t="s">
        <v>51</v>
      </c>
    </row>
    <row r="39" spans="2:25" s="24" customFormat="1" hidden="1">
      <c r="E39" s="24">
        <v>105</v>
      </c>
      <c r="F39" s="25" t="s">
        <v>50</v>
      </c>
      <c r="G39" s="36" t="s">
        <v>46</v>
      </c>
      <c r="H39" s="36">
        <v>0</v>
      </c>
      <c r="I39" s="36" t="s">
        <v>46</v>
      </c>
      <c r="J39" s="25" t="s">
        <v>59</v>
      </c>
      <c r="K39" s="25" t="s">
        <v>55</v>
      </c>
      <c r="L39" s="25" t="s">
        <v>59</v>
      </c>
      <c r="M39" s="25" t="s">
        <v>47</v>
      </c>
      <c r="N39" s="25" t="s">
        <v>59</v>
      </c>
      <c r="O39" s="36" t="s">
        <v>46</v>
      </c>
      <c r="P39" s="36" t="s">
        <v>46</v>
      </c>
      <c r="Q39" s="25" t="s">
        <v>50</v>
      </c>
      <c r="R39" s="25" t="s">
        <v>49</v>
      </c>
      <c r="S39" s="25" t="s">
        <v>50</v>
      </c>
      <c r="T39" s="25">
        <v>11</v>
      </c>
      <c r="V39" s="25" t="s">
        <v>50</v>
      </c>
      <c r="X39" s="37" t="s">
        <v>51</v>
      </c>
      <c r="Y39" s="37" t="s">
        <v>51</v>
      </c>
    </row>
    <row r="40" spans="2:25" s="24" customFormat="1" hidden="1">
      <c r="E40" s="24">
        <v>106</v>
      </c>
      <c r="F40" s="25" t="s">
        <v>50</v>
      </c>
      <c r="G40" s="36" t="s">
        <v>46</v>
      </c>
      <c r="H40" s="36">
        <v>0</v>
      </c>
      <c r="I40" s="36" t="s">
        <v>46</v>
      </c>
      <c r="J40" s="25" t="s">
        <v>59</v>
      </c>
      <c r="K40" s="25" t="s">
        <v>55</v>
      </c>
      <c r="L40" s="25" t="s">
        <v>59</v>
      </c>
      <c r="M40" s="25" t="s">
        <v>47</v>
      </c>
      <c r="N40" s="25" t="s">
        <v>59</v>
      </c>
      <c r="O40" s="36" t="s">
        <v>46</v>
      </c>
      <c r="P40" s="36" t="s">
        <v>46</v>
      </c>
      <c r="Q40" s="25" t="s">
        <v>50</v>
      </c>
      <c r="R40" s="25" t="s">
        <v>49</v>
      </c>
      <c r="S40" s="25" t="s">
        <v>50</v>
      </c>
      <c r="T40" s="25">
        <v>11</v>
      </c>
      <c r="V40" s="25" t="s">
        <v>50</v>
      </c>
      <c r="X40" s="37" t="s">
        <v>51</v>
      </c>
      <c r="Y40" s="37" t="s">
        <v>51</v>
      </c>
    </row>
    <row r="41" spans="2:25" s="24" customFormat="1" hidden="1">
      <c r="E41" s="24">
        <v>107</v>
      </c>
      <c r="F41" s="25" t="s">
        <v>50</v>
      </c>
      <c r="G41" s="36" t="s">
        <v>46</v>
      </c>
      <c r="H41" s="36">
        <v>0</v>
      </c>
      <c r="I41" s="36" t="s">
        <v>46</v>
      </c>
      <c r="J41" s="25" t="s">
        <v>59</v>
      </c>
      <c r="K41" s="25" t="s">
        <v>55</v>
      </c>
      <c r="L41" s="25" t="s">
        <v>59</v>
      </c>
      <c r="M41" s="25" t="s">
        <v>47</v>
      </c>
      <c r="N41" s="25" t="s">
        <v>59</v>
      </c>
      <c r="O41" s="36" t="s">
        <v>46</v>
      </c>
      <c r="P41" s="36" t="s">
        <v>46</v>
      </c>
      <c r="Q41" s="25" t="s">
        <v>50</v>
      </c>
      <c r="R41" s="25" t="s">
        <v>49</v>
      </c>
      <c r="S41" s="25" t="s">
        <v>50</v>
      </c>
      <c r="T41" s="25">
        <v>11</v>
      </c>
      <c r="V41" s="25" t="s">
        <v>50</v>
      </c>
      <c r="X41" s="37" t="s">
        <v>51</v>
      </c>
      <c r="Y41" s="37" t="s">
        <v>51</v>
      </c>
    </row>
    <row r="42" spans="2:25" s="24" customFormat="1" hidden="1">
      <c r="E42" s="24">
        <v>208</v>
      </c>
      <c r="F42" s="25" t="s">
        <v>50</v>
      </c>
      <c r="G42" s="36" t="s">
        <v>46</v>
      </c>
      <c r="H42" s="36">
        <v>0</v>
      </c>
      <c r="I42" s="37" t="s">
        <v>62</v>
      </c>
      <c r="J42" s="25" t="s">
        <v>59</v>
      </c>
      <c r="K42" s="25" t="s">
        <v>55</v>
      </c>
      <c r="L42" s="25" t="s">
        <v>63</v>
      </c>
      <c r="M42" s="25" t="s">
        <v>64</v>
      </c>
      <c r="N42" s="25" t="s">
        <v>63</v>
      </c>
      <c r="O42" s="25">
        <v>21</v>
      </c>
      <c r="P42" s="25" t="s">
        <v>65</v>
      </c>
      <c r="Q42" s="25" t="s">
        <v>65</v>
      </c>
      <c r="R42" s="25" t="s">
        <v>49</v>
      </c>
      <c r="S42" s="25" t="s">
        <v>65</v>
      </c>
      <c r="T42" s="25">
        <v>21</v>
      </c>
      <c r="V42" s="25" t="s">
        <v>65</v>
      </c>
      <c r="X42" s="37" t="s">
        <v>51</v>
      </c>
      <c r="Y42" s="37" t="s">
        <v>51</v>
      </c>
    </row>
    <row r="43" spans="2:25" s="24" customFormat="1" hidden="1">
      <c r="E43" s="24">
        <v>209</v>
      </c>
      <c r="F43" s="25" t="s">
        <v>50</v>
      </c>
      <c r="G43" s="36" t="s">
        <v>46</v>
      </c>
      <c r="H43" s="36">
        <v>0</v>
      </c>
      <c r="I43" s="37" t="s">
        <v>62</v>
      </c>
      <c r="J43" s="25" t="s">
        <v>59</v>
      </c>
      <c r="K43" s="25" t="s">
        <v>55</v>
      </c>
      <c r="L43" s="25" t="s">
        <v>63</v>
      </c>
      <c r="M43" s="25" t="s">
        <v>64</v>
      </c>
      <c r="N43" s="25" t="s">
        <v>63</v>
      </c>
      <c r="O43" s="25">
        <v>21</v>
      </c>
      <c r="P43" s="25" t="s">
        <v>65</v>
      </c>
      <c r="Q43" s="25" t="s">
        <v>65</v>
      </c>
      <c r="R43" s="25" t="s">
        <v>49</v>
      </c>
      <c r="S43" s="25" t="s">
        <v>65</v>
      </c>
      <c r="T43" s="25">
        <v>21</v>
      </c>
      <c r="V43" s="25" t="s">
        <v>65</v>
      </c>
      <c r="X43" s="37" t="s">
        <v>51</v>
      </c>
      <c r="Y43" s="37" t="s">
        <v>51</v>
      </c>
    </row>
    <row r="44" spans="2:25" s="24" customFormat="1" hidden="1">
      <c r="E44" s="24">
        <v>210</v>
      </c>
      <c r="F44" s="25" t="s">
        <v>50</v>
      </c>
      <c r="G44" s="36" t="s">
        <v>46</v>
      </c>
      <c r="H44" s="36">
        <v>0</v>
      </c>
      <c r="I44" s="37" t="s">
        <v>62</v>
      </c>
      <c r="J44" s="25" t="s">
        <v>59</v>
      </c>
      <c r="K44" s="25" t="s">
        <v>55</v>
      </c>
      <c r="L44" s="25" t="s">
        <v>63</v>
      </c>
      <c r="M44" s="25" t="s">
        <v>64</v>
      </c>
      <c r="N44" s="25" t="s">
        <v>63</v>
      </c>
      <c r="O44" s="25">
        <v>21</v>
      </c>
      <c r="P44" s="25" t="s">
        <v>65</v>
      </c>
      <c r="Q44" s="25" t="s">
        <v>65</v>
      </c>
      <c r="R44" s="25" t="s">
        <v>49</v>
      </c>
      <c r="S44" s="25" t="s">
        <v>65</v>
      </c>
      <c r="T44" s="25">
        <v>21</v>
      </c>
      <c r="V44" s="25" t="s">
        <v>65</v>
      </c>
      <c r="X44" s="37" t="s">
        <v>51</v>
      </c>
      <c r="Y44" s="37" t="s">
        <v>51</v>
      </c>
    </row>
    <row r="45" spans="2:25" s="24" customFormat="1" hidden="1">
      <c r="E45" s="24">
        <v>211</v>
      </c>
      <c r="F45" s="25" t="s">
        <v>65</v>
      </c>
      <c r="G45" s="25" t="s">
        <v>66</v>
      </c>
      <c r="H45" s="25">
        <v>2</v>
      </c>
      <c r="I45" s="25" t="s">
        <v>65</v>
      </c>
      <c r="J45" s="25" t="s">
        <v>63</v>
      </c>
      <c r="K45" s="25" t="s">
        <v>55</v>
      </c>
      <c r="L45" s="25" t="s">
        <v>63</v>
      </c>
      <c r="M45" s="25" t="s">
        <v>64</v>
      </c>
      <c r="N45" s="25" t="s">
        <v>63</v>
      </c>
      <c r="O45" s="25">
        <v>21</v>
      </c>
      <c r="P45" s="25" t="s">
        <v>65</v>
      </c>
      <c r="Q45" s="25" t="s">
        <v>65</v>
      </c>
      <c r="R45" s="25" t="s">
        <v>49</v>
      </c>
      <c r="S45" s="25" t="s">
        <v>65</v>
      </c>
      <c r="T45" s="25">
        <v>21</v>
      </c>
      <c r="V45" s="25" t="s">
        <v>65</v>
      </c>
      <c r="X45" s="37" t="s">
        <v>51</v>
      </c>
      <c r="Y45" s="37" t="s">
        <v>51</v>
      </c>
    </row>
    <row r="46" spans="2:25" s="24" customFormat="1" hidden="1">
      <c r="E46" s="24">
        <v>212</v>
      </c>
      <c r="F46" s="25" t="s">
        <v>65</v>
      </c>
      <c r="G46" s="25" t="s">
        <v>66</v>
      </c>
      <c r="H46" s="25">
        <v>2</v>
      </c>
      <c r="I46" s="25" t="s">
        <v>65</v>
      </c>
      <c r="J46" s="25" t="s">
        <v>63</v>
      </c>
      <c r="K46" s="25" t="s">
        <v>55</v>
      </c>
      <c r="L46" s="25" t="s">
        <v>63</v>
      </c>
      <c r="M46" s="25" t="s">
        <v>64</v>
      </c>
      <c r="N46" s="25" t="s">
        <v>63</v>
      </c>
      <c r="O46" s="25">
        <v>21</v>
      </c>
      <c r="P46" s="25" t="s">
        <v>65</v>
      </c>
      <c r="Q46" s="25" t="s">
        <v>65</v>
      </c>
      <c r="R46" s="25" t="s">
        <v>49</v>
      </c>
      <c r="S46" s="25" t="s">
        <v>65</v>
      </c>
      <c r="T46" s="25">
        <v>21</v>
      </c>
      <c r="V46" s="25" t="s">
        <v>65</v>
      </c>
      <c r="X46" s="25" t="s">
        <v>65</v>
      </c>
      <c r="Y46" s="25" t="s">
        <v>67</v>
      </c>
    </row>
    <row r="47" spans="2:25" s="24" customFormat="1" hidden="1">
      <c r="E47" s="24">
        <v>201</v>
      </c>
      <c r="F47" s="25" t="s">
        <v>65</v>
      </c>
      <c r="G47" s="25" t="s">
        <v>66</v>
      </c>
      <c r="H47" s="25">
        <v>2</v>
      </c>
      <c r="I47" s="25" t="s">
        <v>65</v>
      </c>
      <c r="J47" s="25" t="s">
        <v>63</v>
      </c>
      <c r="K47" s="25" t="s">
        <v>55</v>
      </c>
      <c r="L47" s="25" t="s">
        <v>63</v>
      </c>
      <c r="M47" s="25" t="s">
        <v>64</v>
      </c>
      <c r="N47" s="25" t="s">
        <v>63</v>
      </c>
      <c r="O47" s="25">
        <v>21</v>
      </c>
      <c r="P47" s="25" t="s">
        <v>65</v>
      </c>
      <c r="Q47" s="25" t="s">
        <v>65</v>
      </c>
      <c r="R47" s="25" t="s">
        <v>49</v>
      </c>
      <c r="S47" s="25" t="s">
        <v>65</v>
      </c>
      <c r="T47" s="25">
        <v>21</v>
      </c>
      <c r="V47" s="25" t="s">
        <v>65</v>
      </c>
      <c r="X47" s="25" t="s">
        <v>65</v>
      </c>
      <c r="Y47" s="25" t="s">
        <v>67</v>
      </c>
    </row>
    <row r="48" spans="2:25" s="24" customFormat="1" hidden="1">
      <c r="E48" s="24">
        <v>202</v>
      </c>
      <c r="F48" s="25" t="s">
        <v>65</v>
      </c>
      <c r="G48" s="25" t="s">
        <v>66</v>
      </c>
      <c r="H48" s="25">
        <v>2</v>
      </c>
      <c r="I48" s="25" t="s">
        <v>65</v>
      </c>
      <c r="J48" s="25" t="s">
        <v>63</v>
      </c>
      <c r="K48" s="25" t="s">
        <v>55</v>
      </c>
      <c r="L48" s="25" t="s">
        <v>68</v>
      </c>
      <c r="M48" s="25" t="s">
        <v>64</v>
      </c>
      <c r="N48" s="25" t="s">
        <v>68</v>
      </c>
      <c r="O48" s="25">
        <v>21</v>
      </c>
      <c r="P48" s="25" t="s">
        <v>65</v>
      </c>
      <c r="Q48" s="25" t="s">
        <v>65</v>
      </c>
      <c r="R48" s="25" t="s">
        <v>49</v>
      </c>
      <c r="S48" s="25" t="s">
        <v>65</v>
      </c>
      <c r="T48" s="25">
        <v>21</v>
      </c>
      <c r="V48" s="25" t="s">
        <v>65</v>
      </c>
      <c r="X48" s="25" t="s">
        <v>65</v>
      </c>
      <c r="Y48" s="25" t="s">
        <v>67</v>
      </c>
    </row>
    <row r="49" spans="5:25" s="24" customFormat="1" hidden="1">
      <c r="E49" s="24">
        <v>203</v>
      </c>
      <c r="F49" s="25" t="s">
        <v>65</v>
      </c>
      <c r="G49" s="25" t="s">
        <v>66</v>
      </c>
      <c r="H49" s="25">
        <v>2</v>
      </c>
      <c r="I49" s="25" t="s">
        <v>65</v>
      </c>
      <c r="J49" s="25" t="s">
        <v>63</v>
      </c>
      <c r="K49" s="25" t="s">
        <v>55</v>
      </c>
      <c r="L49" s="25" t="s">
        <v>68</v>
      </c>
      <c r="M49" s="25" t="s">
        <v>64</v>
      </c>
      <c r="N49" s="25" t="s">
        <v>68</v>
      </c>
      <c r="O49" s="25">
        <v>21</v>
      </c>
      <c r="P49" s="25" t="s">
        <v>65</v>
      </c>
      <c r="Q49" s="25" t="s">
        <v>65</v>
      </c>
      <c r="R49" s="25" t="s">
        <v>49</v>
      </c>
      <c r="S49" s="25" t="s">
        <v>65</v>
      </c>
      <c r="T49" s="25">
        <v>21</v>
      </c>
      <c r="V49" s="25" t="s">
        <v>65</v>
      </c>
      <c r="X49" s="25" t="s">
        <v>65</v>
      </c>
      <c r="Y49" s="25" t="s">
        <v>67</v>
      </c>
    </row>
    <row r="50" spans="5:25" s="24" customFormat="1" hidden="1">
      <c r="E50" s="24">
        <v>204</v>
      </c>
      <c r="F50" s="25" t="s">
        <v>65</v>
      </c>
      <c r="G50" s="25" t="s">
        <v>66</v>
      </c>
      <c r="H50" s="25">
        <v>2</v>
      </c>
      <c r="I50" s="25" t="s">
        <v>65</v>
      </c>
      <c r="J50" s="25" t="s">
        <v>63</v>
      </c>
      <c r="K50" s="25" t="s">
        <v>55</v>
      </c>
      <c r="L50" s="25" t="s">
        <v>68</v>
      </c>
      <c r="M50" s="25" t="s">
        <v>64</v>
      </c>
      <c r="N50" s="25" t="s">
        <v>68</v>
      </c>
      <c r="O50" s="25">
        <v>21</v>
      </c>
      <c r="P50" s="25" t="s">
        <v>65</v>
      </c>
      <c r="Q50" s="25" t="s">
        <v>65</v>
      </c>
      <c r="R50" s="25" t="s">
        <v>49</v>
      </c>
      <c r="S50" s="25" t="s">
        <v>65</v>
      </c>
      <c r="T50" s="25">
        <v>21</v>
      </c>
      <c r="V50" s="25" t="s">
        <v>65</v>
      </c>
      <c r="X50" s="25" t="s">
        <v>65</v>
      </c>
      <c r="Y50" s="25" t="s">
        <v>67</v>
      </c>
    </row>
    <row r="51" spans="5:25" s="24" customFormat="1" hidden="1">
      <c r="E51" s="24">
        <v>205</v>
      </c>
      <c r="F51" s="25" t="s">
        <v>65</v>
      </c>
      <c r="G51" s="25" t="s">
        <v>66</v>
      </c>
      <c r="H51" s="25">
        <v>2</v>
      </c>
      <c r="I51" s="25" t="s">
        <v>65</v>
      </c>
      <c r="J51" s="25" t="s">
        <v>68</v>
      </c>
      <c r="K51" s="25" t="s">
        <v>55</v>
      </c>
      <c r="L51" s="25" t="s">
        <v>68</v>
      </c>
      <c r="M51" s="25" t="s">
        <v>64</v>
      </c>
      <c r="N51" s="25" t="s">
        <v>68</v>
      </c>
      <c r="O51" s="25">
        <v>21</v>
      </c>
      <c r="P51" s="25" t="s">
        <v>65</v>
      </c>
      <c r="Q51" s="25" t="s">
        <v>65</v>
      </c>
      <c r="R51" s="25" t="s">
        <v>49</v>
      </c>
      <c r="S51" s="25" t="s">
        <v>65</v>
      </c>
      <c r="T51" s="25">
        <v>21</v>
      </c>
      <c r="V51" s="25" t="s">
        <v>65</v>
      </c>
      <c r="X51" s="25" t="s">
        <v>65</v>
      </c>
      <c r="Y51" s="25" t="s">
        <v>67</v>
      </c>
    </row>
    <row r="52" spans="5:25" s="24" customFormat="1" hidden="1">
      <c r="E52" s="24">
        <v>206</v>
      </c>
      <c r="F52" s="25" t="s">
        <v>65</v>
      </c>
      <c r="G52" s="25" t="s">
        <v>66</v>
      </c>
      <c r="H52" s="25">
        <v>2</v>
      </c>
      <c r="I52" s="25" t="s">
        <v>65</v>
      </c>
      <c r="J52" s="25" t="s">
        <v>68</v>
      </c>
      <c r="K52" s="25" t="s">
        <v>55</v>
      </c>
      <c r="L52" s="25" t="s">
        <v>68</v>
      </c>
      <c r="M52" s="25" t="s">
        <v>64</v>
      </c>
      <c r="N52" s="25" t="s">
        <v>68</v>
      </c>
      <c r="O52" s="25">
        <v>21</v>
      </c>
      <c r="P52" s="25" t="s">
        <v>65</v>
      </c>
      <c r="Q52" s="25" t="s">
        <v>65</v>
      </c>
      <c r="R52" s="25" t="s">
        <v>49</v>
      </c>
      <c r="S52" s="25" t="s">
        <v>65</v>
      </c>
      <c r="T52" s="25">
        <v>21</v>
      </c>
      <c r="V52" s="25" t="s">
        <v>65</v>
      </c>
      <c r="X52" s="25" t="s">
        <v>65</v>
      </c>
      <c r="Y52" s="25" t="s">
        <v>67</v>
      </c>
    </row>
    <row r="53" spans="5:25" s="24" customFormat="1" hidden="1">
      <c r="E53" s="24">
        <v>207</v>
      </c>
      <c r="F53" s="25" t="s">
        <v>65</v>
      </c>
      <c r="G53" s="25" t="s">
        <v>66</v>
      </c>
      <c r="H53" s="25">
        <v>2</v>
      </c>
      <c r="I53" s="25" t="s">
        <v>65</v>
      </c>
      <c r="J53" s="25" t="s">
        <v>68</v>
      </c>
      <c r="K53" s="25" t="s">
        <v>55</v>
      </c>
      <c r="L53" s="25" t="s">
        <v>68</v>
      </c>
      <c r="M53" s="25" t="s">
        <v>64</v>
      </c>
      <c r="N53" s="25" t="s">
        <v>68</v>
      </c>
      <c r="O53" s="25">
        <v>21</v>
      </c>
      <c r="P53" s="25" t="s">
        <v>65</v>
      </c>
      <c r="Q53" s="25" t="s">
        <v>65</v>
      </c>
      <c r="R53" s="25" t="s">
        <v>49</v>
      </c>
      <c r="S53" s="25" t="s">
        <v>65</v>
      </c>
      <c r="T53" s="25">
        <v>21</v>
      </c>
      <c r="V53" s="25" t="s">
        <v>65</v>
      </c>
      <c r="X53" s="25" t="s">
        <v>65</v>
      </c>
      <c r="Y53" s="25" t="s">
        <v>67</v>
      </c>
    </row>
    <row r="54" spans="5:25" s="24" customFormat="1" hidden="1">
      <c r="E54" s="24">
        <v>308</v>
      </c>
      <c r="F54" s="25" t="s">
        <v>65</v>
      </c>
      <c r="G54" s="25" t="s">
        <v>66</v>
      </c>
      <c r="H54" s="25">
        <v>2</v>
      </c>
      <c r="I54" s="25" t="s">
        <v>65</v>
      </c>
      <c r="J54" s="25" t="s">
        <v>68</v>
      </c>
      <c r="K54" s="25" t="s">
        <v>69</v>
      </c>
      <c r="L54" s="25" t="s">
        <v>70</v>
      </c>
      <c r="M54" s="25" t="s">
        <v>71</v>
      </c>
      <c r="N54" s="25" t="s">
        <v>70</v>
      </c>
      <c r="O54" s="25">
        <v>31</v>
      </c>
      <c r="P54" s="25" t="s">
        <v>70</v>
      </c>
      <c r="Q54" s="25" t="s">
        <v>70</v>
      </c>
      <c r="R54" s="25" t="s">
        <v>72</v>
      </c>
      <c r="S54" s="25" t="s">
        <v>70</v>
      </c>
      <c r="T54" s="25">
        <v>31</v>
      </c>
      <c r="V54" s="25" t="s">
        <v>70</v>
      </c>
      <c r="X54" s="25" t="s">
        <v>70</v>
      </c>
      <c r="Y54" s="25" t="s">
        <v>73</v>
      </c>
    </row>
    <row r="55" spans="5:25" s="24" customFormat="1" hidden="1">
      <c r="E55" s="24">
        <v>309</v>
      </c>
      <c r="F55" s="25" t="s">
        <v>65</v>
      </c>
      <c r="G55" s="25" t="s">
        <v>66</v>
      </c>
      <c r="H55" s="25">
        <v>2</v>
      </c>
      <c r="I55" s="25" t="s">
        <v>65</v>
      </c>
      <c r="J55" s="25" t="s">
        <v>68</v>
      </c>
      <c r="K55" s="25" t="s">
        <v>69</v>
      </c>
      <c r="L55" s="25" t="s">
        <v>70</v>
      </c>
      <c r="M55" s="25" t="s">
        <v>71</v>
      </c>
      <c r="N55" s="25" t="s">
        <v>70</v>
      </c>
      <c r="O55" s="25">
        <v>31</v>
      </c>
      <c r="P55" s="25" t="s">
        <v>70</v>
      </c>
      <c r="Q55" s="25" t="s">
        <v>70</v>
      </c>
      <c r="R55" s="25" t="s">
        <v>72</v>
      </c>
      <c r="S55" s="25" t="s">
        <v>70</v>
      </c>
      <c r="T55" s="25">
        <v>31</v>
      </c>
      <c r="V55" s="25" t="s">
        <v>70</v>
      </c>
      <c r="X55" s="25" t="s">
        <v>70</v>
      </c>
      <c r="Y55" s="25" t="s">
        <v>73</v>
      </c>
    </row>
    <row r="56" spans="5:25" s="24" customFormat="1" hidden="1">
      <c r="E56" s="24">
        <v>310</v>
      </c>
      <c r="F56" s="25" t="s">
        <v>65</v>
      </c>
      <c r="G56" s="25" t="s">
        <v>66</v>
      </c>
      <c r="H56" s="25">
        <v>2</v>
      </c>
      <c r="I56" s="25" t="s">
        <v>65</v>
      </c>
      <c r="J56" s="25" t="s">
        <v>68</v>
      </c>
      <c r="K56" s="25" t="s">
        <v>69</v>
      </c>
      <c r="L56" s="25" t="s">
        <v>70</v>
      </c>
      <c r="M56" s="25" t="s">
        <v>71</v>
      </c>
      <c r="N56" s="25" t="s">
        <v>70</v>
      </c>
      <c r="O56" s="25">
        <v>31</v>
      </c>
      <c r="P56" s="25" t="s">
        <v>70</v>
      </c>
      <c r="Q56" s="25" t="s">
        <v>70</v>
      </c>
      <c r="R56" s="25" t="s">
        <v>72</v>
      </c>
      <c r="S56" s="25" t="s">
        <v>70</v>
      </c>
      <c r="T56" s="25">
        <v>31</v>
      </c>
      <c r="V56" s="25" t="s">
        <v>70</v>
      </c>
      <c r="X56" s="25" t="s">
        <v>70</v>
      </c>
      <c r="Y56" s="25" t="s">
        <v>73</v>
      </c>
    </row>
    <row r="57" spans="5:25" s="24" customFormat="1" hidden="1">
      <c r="E57" s="24">
        <v>311</v>
      </c>
      <c r="F57" s="25" t="s">
        <v>70</v>
      </c>
      <c r="G57" s="25" t="s">
        <v>66</v>
      </c>
      <c r="H57" s="25">
        <v>3</v>
      </c>
      <c r="I57" s="25" t="s">
        <v>70</v>
      </c>
      <c r="J57" s="25" t="s">
        <v>74</v>
      </c>
      <c r="K57" s="25" t="s">
        <v>69</v>
      </c>
      <c r="L57" s="25" t="s">
        <v>70</v>
      </c>
      <c r="M57" s="25" t="s">
        <v>71</v>
      </c>
      <c r="N57" s="25" t="s">
        <v>70</v>
      </c>
      <c r="O57" s="25">
        <v>31</v>
      </c>
      <c r="P57" s="25" t="s">
        <v>70</v>
      </c>
      <c r="Q57" s="25" t="s">
        <v>70</v>
      </c>
      <c r="R57" s="25" t="s">
        <v>72</v>
      </c>
      <c r="S57" s="25" t="s">
        <v>70</v>
      </c>
      <c r="T57" s="25">
        <v>31</v>
      </c>
      <c r="V57" s="25" t="s">
        <v>70</v>
      </c>
      <c r="X57" s="25" t="s">
        <v>70</v>
      </c>
      <c r="Y57" s="25" t="s">
        <v>73</v>
      </c>
    </row>
    <row r="58" spans="5:25" s="24" customFormat="1" hidden="1">
      <c r="E58" s="24">
        <v>312</v>
      </c>
      <c r="F58" s="25" t="s">
        <v>70</v>
      </c>
      <c r="G58" s="25" t="s">
        <v>66</v>
      </c>
      <c r="H58" s="25">
        <v>3</v>
      </c>
      <c r="I58" s="25" t="s">
        <v>70</v>
      </c>
      <c r="J58" s="25" t="s">
        <v>74</v>
      </c>
      <c r="K58" s="25" t="s">
        <v>69</v>
      </c>
      <c r="L58" s="25" t="s">
        <v>70</v>
      </c>
      <c r="M58" s="25" t="s">
        <v>71</v>
      </c>
      <c r="N58" s="25" t="s">
        <v>70</v>
      </c>
      <c r="O58" s="25">
        <v>31</v>
      </c>
      <c r="P58" s="25" t="s">
        <v>70</v>
      </c>
      <c r="Q58" s="25" t="s">
        <v>70</v>
      </c>
      <c r="R58" s="25" t="s">
        <v>72</v>
      </c>
      <c r="S58" s="25" t="s">
        <v>70</v>
      </c>
      <c r="T58" s="25">
        <v>31</v>
      </c>
      <c r="V58" s="25" t="s">
        <v>70</v>
      </c>
      <c r="X58" s="25" t="s">
        <v>70</v>
      </c>
      <c r="Y58" s="25" t="s">
        <v>73</v>
      </c>
    </row>
    <row r="59" spans="5:25" s="24" customFormat="1" hidden="1">
      <c r="E59" s="24">
        <v>301</v>
      </c>
      <c r="F59" s="25" t="s">
        <v>70</v>
      </c>
      <c r="G59" s="25" t="s">
        <v>66</v>
      </c>
      <c r="H59" s="25">
        <v>3</v>
      </c>
      <c r="I59" s="25" t="s">
        <v>70</v>
      </c>
      <c r="J59" s="25" t="s">
        <v>74</v>
      </c>
      <c r="K59" s="25" t="s">
        <v>69</v>
      </c>
      <c r="L59" s="25" t="s">
        <v>70</v>
      </c>
      <c r="M59" s="25" t="s">
        <v>71</v>
      </c>
      <c r="N59" s="25" t="s">
        <v>70</v>
      </c>
      <c r="O59" s="25">
        <v>31</v>
      </c>
      <c r="P59" s="25" t="s">
        <v>70</v>
      </c>
      <c r="Q59" s="25" t="s">
        <v>70</v>
      </c>
      <c r="R59" s="25" t="s">
        <v>72</v>
      </c>
      <c r="S59" s="25" t="s">
        <v>70</v>
      </c>
      <c r="T59" s="25">
        <v>31</v>
      </c>
      <c r="V59" s="25" t="s">
        <v>70</v>
      </c>
      <c r="X59" s="25" t="s">
        <v>70</v>
      </c>
      <c r="Y59" s="25" t="s">
        <v>73</v>
      </c>
    </row>
    <row r="60" spans="5:25" s="24" customFormat="1" hidden="1">
      <c r="E60" s="24">
        <v>302</v>
      </c>
      <c r="F60" s="25" t="s">
        <v>70</v>
      </c>
      <c r="G60" s="25" t="s">
        <v>66</v>
      </c>
      <c r="H60" s="25">
        <v>3</v>
      </c>
      <c r="I60" s="25" t="s">
        <v>70</v>
      </c>
      <c r="J60" s="25" t="s">
        <v>74</v>
      </c>
      <c r="K60" s="25" t="s">
        <v>69</v>
      </c>
      <c r="L60" s="25" t="s">
        <v>70</v>
      </c>
      <c r="M60" s="25" t="s">
        <v>71</v>
      </c>
      <c r="N60" s="25" t="s">
        <v>70</v>
      </c>
      <c r="O60" s="25">
        <v>31</v>
      </c>
      <c r="P60" s="25" t="s">
        <v>70</v>
      </c>
      <c r="Q60" s="25" t="s">
        <v>70</v>
      </c>
      <c r="R60" s="25" t="s">
        <v>72</v>
      </c>
      <c r="S60" s="25" t="s">
        <v>70</v>
      </c>
      <c r="T60" s="25">
        <v>31</v>
      </c>
      <c r="V60" s="25" t="s">
        <v>70</v>
      </c>
      <c r="X60" s="25" t="s">
        <v>70</v>
      </c>
      <c r="Y60" s="25" t="s">
        <v>73</v>
      </c>
    </row>
    <row r="61" spans="5:25" s="24" customFormat="1" hidden="1">
      <c r="E61" s="24">
        <v>303</v>
      </c>
      <c r="F61" s="25" t="s">
        <v>70</v>
      </c>
      <c r="G61" s="25" t="s">
        <v>66</v>
      </c>
      <c r="H61" s="25">
        <v>3</v>
      </c>
      <c r="I61" s="25" t="s">
        <v>70</v>
      </c>
      <c r="J61" s="25" t="s">
        <v>74</v>
      </c>
      <c r="K61" s="25" t="s">
        <v>69</v>
      </c>
      <c r="L61" s="25" t="s">
        <v>70</v>
      </c>
      <c r="M61" s="25" t="s">
        <v>71</v>
      </c>
      <c r="N61" s="25" t="s">
        <v>70</v>
      </c>
      <c r="O61" s="25">
        <v>31</v>
      </c>
      <c r="P61" s="25" t="s">
        <v>70</v>
      </c>
      <c r="Q61" s="25" t="s">
        <v>70</v>
      </c>
      <c r="R61" s="25" t="s">
        <v>72</v>
      </c>
      <c r="S61" s="25" t="s">
        <v>70</v>
      </c>
      <c r="T61" s="25">
        <v>31</v>
      </c>
      <c r="V61" s="25" t="s">
        <v>70</v>
      </c>
      <c r="X61" s="25" t="s">
        <v>70</v>
      </c>
      <c r="Y61" s="25" t="s">
        <v>73</v>
      </c>
    </row>
    <row r="62" spans="5:25" s="24" customFormat="1" hidden="1">
      <c r="E62" s="24">
        <v>304</v>
      </c>
      <c r="F62" s="25" t="s">
        <v>70</v>
      </c>
      <c r="G62" s="25" t="s">
        <v>66</v>
      </c>
      <c r="H62" s="25">
        <v>3</v>
      </c>
      <c r="I62" s="25" t="s">
        <v>70</v>
      </c>
      <c r="J62" s="25" t="s">
        <v>74</v>
      </c>
      <c r="K62" s="25" t="s">
        <v>69</v>
      </c>
      <c r="L62" s="25" t="s">
        <v>70</v>
      </c>
      <c r="M62" s="25" t="s">
        <v>71</v>
      </c>
      <c r="N62" s="25" t="s">
        <v>70</v>
      </c>
      <c r="O62" s="25">
        <v>31</v>
      </c>
      <c r="P62" s="25" t="s">
        <v>70</v>
      </c>
      <c r="Q62" s="25" t="s">
        <v>70</v>
      </c>
      <c r="R62" s="25" t="s">
        <v>72</v>
      </c>
      <c r="S62" s="25" t="s">
        <v>70</v>
      </c>
      <c r="T62" s="25">
        <v>31</v>
      </c>
      <c r="V62" s="25" t="s">
        <v>70</v>
      </c>
      <c r="X62" s="25" t="s">
        <v>70</v>
      </c>
      <c r="Y62" s="25" t="s">
        <v>73</v>
      </c>
    </row>
    <row r="63" spans="5:25" s="24" customFormat="1" hidden="1">
      <c r="E63" s="24">
        <v>305</v>
      </c>
      <c r="F63" s="25" t="s">
        <v>70</v>
      </c>
      <c r="G63" s="25" t="s">
        <v>66</v>
      </c>
      <c r="H63" s="25">
        <v>3</v>
      </c>
      <c r="I63" s="25" t="s">
        <v>70</v>
      </c>
      <c r="J63" s="25" t="s">
        <v>74</v>
      </c>
      <c r="K63" s="25" t="s">
        <v>69</v>
      </c>
      <c r="L63" s="25" t="s">
        <v>70</v>
      </c>
      <c r="M63" s="25" t="s">
        <v>71</v>
      </c>
      <c r="N63" s="25" t="s">
        <v>70</v>
      </c>
      <c r="O63" s="25">
        <v>31</v>
      </c>
      <c r="P63" s="25" t="s">
        <v>70</v>
      </c>
      <c r="Q63" s="25" t="s">
        <v>70</v>
      </c>
      <c r="R63" s="25" t="s">
        <v>72</v>
      </c>
      <c r="S63" s="25" t="s">
        <v>70</v>
      </c>
      <c r="T63" s="25">
        <v>31</v>
      </c>
      <c r="V63" s="25" t="s">
        <v>70</v>
      </c>
      <c r="X63" s="25" t="s">
        <v>70</v>
      </c>
      <c r="Y63" s="25" t="s">
        <v>73</v>
      </c>
    </row>
    <row r="64" spans="5:25" s="24" customFormat="1" hidden="1">
      <c r="E64" s="24">
        <v>306</v>
      </c>
      <c r="F64" s="25" t="s">
        <v>70</v>
      </c>
      <c r="G64" s="25" t="s">
        <v>66</v>
      </c>
      <c r="H64" s="25">
        <v>3</v>
      </c>
      <c r="I64" s="25" t="s">
        <v>70</v>
      </c>
      <c r="J64" s="25" t="s">
        <v>74</v>
      </c>
      <c r="K64" s="25" t="s">
        <v>69</v>
      </c>
      <c r="L64" s="25" t="s">
        <v>70</v>
      </c>
      <c r="M64" s="25" t="s">
        <v>71</v>
      </c>
      <c r="N64" s="25" t="s">
        <v>70</v>
      </c>
      <c r="O64" s="25">
        <v>31</v>
      </c>
      <c r="P64" s="25" t="s">
        <v>70</v>
      </c>
      <c r="Q64" s="25" t="s">
        <v>70</v>
      </c>
      <c r="R64" s="25" t="s">
        <v>72</v>
      </c>
      <c r="S64" s="25" t="s">
        <v>70</v>
      </c>
      <c r="T64" s="25">
        <v>31</v>
      </c>
      <c r="V64" s="25" t="s">
        <v>70</v>
      </c>
      <c r="X64" s="25" t="s">
        <v>70</v>
      </c>
      <c r="Y64" s="25" t="s">
        <v>73</v>
      </c>
    </row>
    <row r="65" spans="5:25" s="24" customFormat="1" hidden="1">
      <c r="E65" s="24">
        <v>307</v>
      </c>
      <c r="F65" s="25" t="s">
        <v>70</v>
      </c>
      <c r="G65" s="25" t="s">
        <v>66</v>
      </c>
      <c r="H65" s="25">
        <v>3</v>
      </c>
      <c r="I65" s="25" t="s">
        <v>70</v>
      </c>
      <c r="J65" s="25" t="s">
        <v>74</v>
      </c>
      <c r="K65" s="25" t="s">
        <v>69</v>
      </c>
      <c r="L65" s="25" t="s">
        <v>70</v>
      </c>
      <c r="M65" s="25" t="s">
        <v>71</v>
      </c>
      <c r="N65" s="25" t="s">
        <v>70</v>
      </c>
      <c r="O65" s="25">
        <v>31</v>
      </c>
      <c r="P65" s="25" t="s">
        <v>70</v>
      </c>
      <c r="Q65" s="25" t="s">
        <v>70</v>
      </c>
      <c r="R65" s="25" t="s">
        <v>72</v>
      </c>
      <c r="S65" s="25" t="s">
        <v>70</v>
      </c>
      <c r="T65" s="25">
        <v>31</v>
      </c>
      <c r="V65" s="25" t="s">
        <v>70</v>
      </c>
      <c r="X65" s="25" t="s">
        <v>70</v>
      </c>
      <c r="Y65" s="25" t="s">
        <v>73</v>
      </c>
    </row>
    <row r="66" spans="5:25" s="24" customFormat="1" hidden="1">
      <c r="E66" s="24">
        <v>408</v>
      </c>
      <c r="F66" s="25" t="s">
        <v>70</v>
      </c>
      <c r="G66" s="25" t="s">
        <v>66</v>
      </c>
      <c r="H66" s="25">
        <v>3</v>
      </c>
      <c r="I66" s="25" t="s">
        <v>70</v>
      </c>
      <c r="J66" s="25" t="s">
        <v>74</v>
      </c>
      <c r="K66" s="25" t="s">
        <v>69</v>
      </c>
      <c r="L66" s="25" t="s">
        <v>75</v>
      </c>
      <c r="M66" s="25" t="s">
        <v>71</v>
      </c>
      <c r="N66" s="25" t="s">
        <v>75</v>
      </c>
      <c r="O66" s="25">
        <v>41</v>
      </c>
      <c r="P66" s="25" t="s">
        <v>75</v>
      </c>
      <c r="Q66" s="25" t="s">
        <v>75</v>
      </c>
      <c r="R66" s="25" t="s">
        <v>72</v>
      </c>
      <c r="S66" s="25" t="s">
        <v>75</v>
      </c>
      <c r="T66" s="25">
        <v>41</v>
      </c>
      <c r="V66" s="25" t="s">
        <v>70</v>
      </c>
      <c r="X66" s="25" t="s">
        <v>75</v>
      </c>
      <c r="Y66" s="25" t="s">
        <v>73</v>
      </c>
    </row>
    <row r="67" spans="5:25" s="24" customFormat="1" hidden="1">
      <c r="E67" s="24">
        <v>409</v>
      </c>
      <c r="F67" s="25" t="s">
        <v>70</v>
      </c>
      <c r="G67" s="25" t="s">
        <v>66</v>
      </c>
      <c r="H67" s="25">
        <v>3</v>
      </c>
      <c r="I67" s="25" t="s">
        <v>70</v>
      </c>
      <c r="J67" s="25" t="s">
        <v>74</v>
      </c>
      <c r="K67" s="25" t="s">
        <v>69</v>
      </c>
      <c r="L67" s="25" t="s">
        <v>75</v>
      </c>
      <c r="M67" s="25" t="s">
        <v>71</v>
      </c>
      <c r="N67" s="25" t="s">
        <v>75</v>
      </c>
      <c r="O67" s="25">
        <v>41</v>
      </c>
      <c r="P67" s="25" t="s">
        <v>75</v>
      </c>
      <c r="Q67" s="25" t="s">
        <v>75</v>
      </c>
      <c r="R67" s="25" t="s">
        <v>72</v>
      </c>
      <c r="S67" s="25" t="s">
        <v>75</v>
      </c>
      <c r="T67" s="25">
        <v>41</v>
      </c>
      <c r="V67" s="25" t="s">
        <v>70</v>
      </c>
      <c r="X67" s="25" t="s">
        <v>75</v>
      </c>
      <c r="Y67" s="25" t="s">
        <v>73</v>
      </c>
    </row>
    <row r="68" spans="5:25" s="24" customFormat="1" hidden="1">
      <c r="E68" s="24">
        <v>410</v>
      </c>
      <c r="F68" s="25" t="s">
        <v>70</v>
      </c>
      <c r="G68" s="25" t="s">
        <v>66</v>
      </c>
      <c r="H68" s="25">
        <v>3</v>
      </c>
      <c r="I68" s="25" t="s">
        <v>70</v>
      </c>
      <c r="J68" s="25" t="s">
        <v>74</v>
      </c>
      <c r="K68" s="25" t="s">
        <v>69</v>
      </c>
      <c r="L68" s="25" t="s">
        <v>75</v>
      </c>
      <c r="M68" s="25" t="s">
        <v>71</v>
      </c>
      <c r="N68" s="25" t="s">
        <v>75</v>
      </c>
      <c r="O68" s="25">
        <v>41</v>
      </c>
      <c r="P68" s="25" t="s">
        <v>75</v>
      </c>
      <c r="Q68" s="25" t="s">
        <v>75</v>
      </c>
      <c r="R68" s="25" t="s">
        <v>72</v>
      </c>
      <c r="S68" s="25" t="s">
        <v>75</v>
      </c>
      <c r="T68" s="25">
        <v>41</v>
      </c>
      <c r="V68" s="25" t="s">
        <v>70</v>
      </c>
      <c r="X68" s="25" t="s">
        <v>75</v>
      </c>
      <c r="Y68" s="25" t="s">
        <v>73</v>
      </c>
    </row>
    <row r="69" spans="5:25" s="24" customFormat="1" hidden="1">
      <c r="E69" s="24">
        <v>411</v>
      </c>
      <c r="F69" s="25" t="s">
        <v>75</v>
      </c>
      <c r="G69" s="25" t="s">
        <v>76</v>
      </c>
      <c r="H69" s="25">
        <v>4</v>
      </c>
      <c r="I69" s="25" t="s">
        <v>75</v>
      </c>
      <c r="J69" s="25" t="s">
        <v>74</v>
      </c>
      <c r="K69" s="25" t="s">
        <v>69</v>
      </c>
      <c r="L69" s="25" t="s">
        <v>75</v>
      </c>
      <c r="M69" s="25" t="s">
        <v>71</v>
      </c>
      <c r="N69" s="25" t="s">
        <v>75</v>
      </c>
      <c r="O69" s="25">
        <v>41</v>
      </c>
      <c r="P69" s="25" t="s">
        <v>75</v>
      </c>
      <c r="Q69" s="25" t="s">
        <v>75</v>
      </c>
      <c r="R69" s="25" t="s">
        <v>72</v>
      </c>
      <c r="S69" s="25" t="s">
        <v>75</v>
      </c>
      <c r="T69" s="25">
        <v>41</v>
      </c>
      <c r="V69" s="25" t="s">
        <v>70</v>
      </c>
      <c r="X69" s="25" t="s">
        <v>75</v>
      </c>
      <c r="Y69" s="25" t="s">
        <v>73</v>
      </c>
    </row>
    <row r="70" spans="5:25" s="24" customFormat="1" hidden="1">
      <c r="E70" s="24">
        <v>412</v>
      </c>
      <c r="F70" s="25" t="s">
        <v>75</v>
      </c>
      <c r="G70" s="25" t="s">
        <v>76</v>
      </c>
      <c r="H70" s="25">
        <v>4</v>
      </c>
      <c r="I70" s="25" t="s">
        <v>75</v>
      </c>
      <c r="J70" s="25" t="s">
        <v>74</v>
      </c>
      <c r="K70" s="25" t="s">
        <v>69</v>
      </c>
      <c r="L70" s="25" t="s">
        <v>75</v>
      </c>
      <c r="M70" s="25" t="s">
        <v>71</v>
      </c>
      <c r="N70" s="25" t="s">
        <v>75</v>
      </c>
      <c r="O70" s="25">
        <v>41</v>
      </c>
      <c r="P70" s="25" t="s">
        <v>75</v>
      </c>
      <c r="Q70" s="25" t="s">
        <v>75</v>
      </c>
      <c r="R70" s="25" t="s">
        <v>72</v>
      </c>
      <c r="S70" s="25" t="s">
        <v>75</v>
      </c>
      <c r="T70" s="25">
        <v>41</v>
      </c>
      <c r="V70" s="25" t="s">
        <v>70</v>
      </c>
      <c r="X70" s="25" t="s">
        <v>75</v>
      </c>
      <c r="Y70" s="25" t="s">
        <v>73</v>
      </c>
    </row>
    <row r="71" spans="5:25" s="24" customFormat="1" hidden="1">
      <c r="E71" s="24">
        <v>401</v>
      </c>
      <c r="F71" s="25" t="s">
        <v>75</v>
      </c>
      <c r="G71" s="25" t="s">
        <v>76</v>
      </c>
      <c r="H71" s="25">
        <v>4</v>
      </c>
      <c r="I71" s="25" t="s">
        <v>75</v>
      </c>
      <c r="J71" s="25" t="s">
        <v>74</v>
      </c>
      <c r="K71" s="25" t="s">
        <v>69</v>
      </c>
      <c r="L71" s="25" t="s">
        <v>75</v>
      </c>
      <c r="M71" s="25" t="s">
        <v>71</v>
      </c>
      <c r="N71" s="25" t="s">
        <v>75</v>
      </c>
      <c r="O71" s="25">
        <v>41</v>
      </c>
      <c r="P71" s="25" t="s">
        <v>75</v>
      </c>
      <c r="Q71" s="25" t="s">
        <v>75</v>
      </c>
      <c r="R71" s="25" t="s">
        <v>72</v>
      </c>
      <c r="S71" s="25" t="s">
        <v>75</v>
      </c>
      <c r="T71" s="25">
        <v>41</v>
      </c>
      <c r="V71" s="25" t="s">
        <v>70</v>
      </c>
      <c r="X71" s="25" t="s">
        <v>75</v>
      </c>
      <c r="Y71" s="25" t="s">
        <v>73</v>
      </c>
    </row>
    <row r="72" spans="5:25" s="24" customFormat="1" hidden="1">
      <c r="E72" s="24">
        <v>402</v>
      </c>
      <c r="F72" s="25" t="s">
        <v>75</v>
      </c>
      <c r="G72" s="25" t="s">
        <v>76</v>
      </c>
      <c r="H72" s="25">
        <v>4</v>
      </c>
      <c r="I72" s="25" t="s">
        <v>75</v>
      </c>
      <c r="J72" s="25" t="s">
        <v>74</v>
      </c>
      <c r="K72" s="25" t="s">
        <v>69</v>
      </c>
      <c r="L72" s="25" t="s">
        <v>75</v>
      </c>
      <c r="M72" s="25" t="s">
        <v>71</v>
      </c>
      <c r="N72" s="25" t="s">
        <v>75</v>
      </c>
      <c r="O72" s="25">
        <v>41</v>
      </c>
      <c r="P72" s="25" t="s">
        <v>75</v>
      </c>
      <c r="Q72" s="25" t="s">
        <v>75</v>
      </c>
      <c r="R72" s="25" t="s">
        <v>72</v>
      </c>
      <c r="S72" s="25" t="s">
        <v>75</v>
      </c>
      <c r="T72" s="25">
        <v>41</v>
      </c>
      <c r="V72" s="25" t="s">
        <v>70</v>
      </c>
      <c r="X72" s="25" t="s">
        <v>75</v>
      </c>
      <c r="Y72" s="25" t="s">
        <v>73</v>
      </c>
    </row>
    <row r="73" spans="5:25" s="24" customFormat="1" hidden="1">
      <c r="E73" s="24">
        <v>403</v>
      </c>
      <c r="F73" s="25" t="s">
        <v>75</v>
      </c>
      <c r="G73" s="25" t="s">
        <v>76</v>
      </c>
      <c r="H73" s="25">
        <v>4</v>
      </c>
      <c r="I73" s="25" t="s">
        <v>75</v>
      </c>
      <c r="J73" s="25" t="s">
        <v>74</v>
      </c>
      <c r="K73" s="25" t="s">
        <v>69</v>
      </c>
      <c r="L73" s="25" t="s">
        <v>75</v>
      </c>
      <c r="M73" s="25" t="s">
        <v>71</v>
      </c>
      <c r="N73" s="25" t="s">
        <v>75</v>
      </c>
      <c r="O73" s="25">
        <v>41</v>
      </c>
      <c r="P73" s="25" t="s">
        <v>75</v>
      </c>
      <c r="Q73" s="25" t="s">
        <v>75</v>
      </c>
      <c r="R73" s="25" t="s">
        <v>72</v>
      </c>
      <c r="S73" s="25" t="s">
        <v>75</v>
      </c>
      <c r="T73" s="25">
        <v>41</v>
      </c>
      <c r="V73" s="25" t="s">
        <v>70</v>
      </c>
      <c r="X73" s="25" t="s">
        <v>75</v>
      </c>
      <c r="Y73" s="25" t="s">
        <v>73</v>
      </c>
    </row>
    <row r="74" spans="5:25" s="24" customFormat="1" hidden="1">
      <c r="E74" s="24">
        <v>404</v>
      </c>
      <c r="F74" s="25" t="s">
        <v>75</v>
      </c>
      <c r="G74" s="25" t="s">
        <v>76</v>
      </c>
      <c r="H74" s="25">
        <v>4</v>
      </c>
      <c r="I74" s="25" t="s">
        <v>75</v>
      </c>
      <c r="J74" s="25" t="s">
        <v>74</v>
      </c>
      <c r="K74" s="25" t="s">
        <v>69</v>
      </c>
      <c r="L74" s="25" t="s">
        <v>75</v>
      </c>
      <c r="M74" s="25" t="s">
        <v>71</v>
      </c>
      <c r="N74" s="25" t="s">
        <v>75</v>
      </c>
      <c r="O74" s="25">
        <v>41</v>
      </c>
      <c r="P74" s="25" t="s">
        <v>75</v>
      </c>
      <c r="Q74" s="25" t="s">
        <v>75</v>
      </c>
      <c r="R74" s="25" t="s">
        <v>72</v>
      </c>
      <c r="S74" s="25" t="s">
        <v>75</v>
      </c>
      <c r="T74" s="25">
        <v>41</v>
      </c>
      <c r="V74" s="25" t="s">
        <v>70</v>
      </c>
      <c r="X74" s="25" t="s">
        <v>75</v>
      </c>
      <c r="Y74" s="25" t="s">
        <v>73</v>
      </c>
    </row>
    <row r="75" spans="5:25" s="24" customFormat="1" hidden="1">
      <c r="E75" s="24">
        <v>405</v>
      </c>
      <c r="F75" s="25" t="s">
        <v>75</v>
      </c>
      <c r="G75" s="25" t="s">
        <v>76</v>
      </c>
      <c r="H75" s="25">
        <v>4</v>
      </c>
      <c r="I75" s="25" t="s">
        <v>75</v>
      </c>
      <c r="J75" s="25" t="s">
        <v>74</v>
      </c>
      <c r="K75" s="25" t="s">
        <v>69</v>
      </c>
      <c r="L75" s="25" t="s">
        <v>75</v>
      </c>
      <c r="M75" s="25" t="s">
        <v>71</v>
      </c>
      <c r="N75" s="25" t="s">
        <v>75</v>
      </c>
      <c r="O75" s="25">
        <v>41</v>
      </c>
      <c r="P75" s="25" t="s">
        <v>75</v>
      </c>
      <c r="Q75" s="25" t="s">
        <v>75</v>
      </c>
      <c r="R75" s="25" t="s">
        <v>72</v>
      </c>
      <c r="S75" s="25" t="s">
        <v>75</v>
      </c>
      <c r="T75" s="25">
        <v>41</v>
      </c>
      <c r="V75" s="25" t="s">
        <v>70</v>
      </c>
      <c r="X75" s="25" t="s">
        <v>75</v>
      </c>
      <c r="Y75" s="25" t="s">
        <v>73</v>
      </c>
    </row>
    <row r="76" spans="5:25" s="24" customFormat="1" ht="17" hidden="1" customHeight="1">
      <c r="E76" s="24">
        <v>406</v>
      </c>
      <c r="F76" s="25" t="s">
        <v>75</v>
      </c>
      <c r="G76" s="25" t="s">
        <v>76</v>
      </c>
      <c r="H76" s="25">
        <v>4</v>
      </c>
      <c r="I76" s="25" t="s">
        <v>75</v>
      </c>
      <c r="J76" s="25" t="s">
        <v>74</v>
      </c>
      <c r="K76" s="25" t="s">
        <v>69</v>
      </c>
      <c r="L76" s="25" t="s">
        <v>75</v>
      </c>
      <c r="M76" s="25" t="s">
        <v>71</v>
      </c>
      <c r="N76" s="25" t="s">
        <v>75</v>
      </c>
      <c r="O76" s="25">
        <v>41</v>
      </c>
      <c r="P76" s="25" t="s">
        <v>75</v>
      </c>
      <c r="Q76" s="25" t="s">
        <v>75</v>
      </c>
      <c r="R76" s="25" t="s">
        <v>72</v>
      </c>
      <c r="S76" s="25" t="s">
        <v>75</v>
      </c>
      <c r="T76" s="25">
        <v>41</v>
      </c>
      <c r="V76" s="25" t="s">
        <v>70</v>
      </c>
      <c r="X76" s="25" t="s">
        <v>75</v>
      </c>
      <c r="Y76" s="25" t="s">
        <v>73</v>
      </c>
    </row>
    <row r="77" spans="5:25" s="24" customFormat="1" ht="17" hidden="1" customHeight="1">
      <c r="E77" s="24">
        <v>407</v>
      </c>
      <c r="F77" s="25" t="s">
        <v>75</v>
      </c>
      <c r="G77" s="25" t="s">
        <v>76</v>
      </c>
      <c r="H77" s="25">
        <v>4</v>
      </c>
      <c r="I77" s="25" t="s">
        <v>75</v>
      </c>
      <c r="J77" s="25" t="s">
        <v>74</v>
      </c>
      <c r="K77" s="25" t="s">
        <v>69</v>
      </c>
      <c r="L77" s="25" t="s">
        <v>75</v>
      </c>
      <c r="M77" s="25" t="s">
        <v>71</v>
      </c>
      <c r="N77" s="25" t="s">
        <v>75</v>
      </c>
      <c r="O77" s="25">
        <v>41</v>
      </c>
      <c r="P77" s="25" t="s">
        <v>75</v>
      </c>
      <c r="Q77" s="25" t="s">
        <v>75</v>
      </c>
      <c r="R77" s="25" t="s">
        <v>72</v>
      </c>
      <c r="S77" s="25" t="s">
        <v>75</v>
      </c>
      <c r="T77" s="25">
        <v>41</v>
      </c>
      <c r="V77" s="25" t="s">
        <v>70</v>
      </c>
      <c r="X77" s="25" t="s">
        <v>75</v>
      </c>
      <c r="Y77" s="25" t="s">
        <v>73</v>
      </c>
    </row>
    <row r="78" spans="5:25" s="24" customFormat="1" ht="17" hidden="1" customHeight="1">
      <c r="E78" s="24">
        <v>508</v>
      </c>
      <c r="F78" s="25" t="s">
        <v>75</v>
      </c>
      <c r="G78" s="25" t="s">
        <v>76</v>
      </c>
      <c r="H78" s="25">
        <v>4</v>
      </c>
      <c r="I78" s="25" t="s">
        <v>75</v>
      </c>
      <c r="J78" s="25" t="s">
        <v>74</v>
      </c>
      <c r="K78" s="25" t="s">
        <v>69</v>
      </c>
      <c r="L78" s="25" t="s">
        <v>77</v>
      </c>
      <c r="M78" s="25" t="s">
        <v>78</v>
      </c>
      <c r="N78" s="25" t="s">
        <v>77</v>
      </c>
      <c r="O78" s="25">
        <v>51</v>
      </c>
      <c r="P78" s="25" t="s">
        <v>77</v>
      </c>
      <c r="Q78" s="25" t="s">
        <v>77</v>
      </c>
      <c r="R78" s="25" t="s">
        <v>72</v>
      </c>
      <c r="S78" s="25" t="s">
        <v>77</v>
      </c>
      <c r="T78" s="25">
        <v>51</v>
      </c>
      <c r="V78" s="25" t="s">
        <v>70</v>
      </c>
      <c r="X78" s="25" t="s">
        <v>77</v>
      </c>
      <c r="Y78" s="25" t="s">
        <v>79</v>
      </c>
    </row>
    <row r="79" spans="5:25" s="24" customFormat="1" hidden="1">
      <c r="E79" s="24">
        <v>509</v>
      </c>
      <c r="F79" s="25" t="s">
        <v>75</v>
      </c>
      <c r="G79" s="25" t="s">
        <v>76</v>
      </c>
      <c r="H79" s="25">
        <v>4</v>
      </c>
      <c r="I79" s="25" t="s">
        <v>75</v>
      </c>
      <c r="J79" s="25" t="s">
        <v>74</v>
      </c>
      <c r="K79" s="25" t="s">
        <v>69</v>
      </c>
      <c r="L79" s="25" t="s">
        <v>77</v>
      </c>
      <c r="M79" s="25" t="s">
        <v>78</v>
      </c>
      <c r="N79" s="25" t="s">
        <v>77</v>
      </c>
      <c r="O79" s="25">
        <v>51</v>
      </c>
      <c r="P79" s="25" t="s">
        <v>77</v>
      </c>
      <c r="Q79" s="25" t="s">
        <v>77</v>
      </c>
      <c r="R79" s="25" t="s">
        <v>72</v>
      </c>
      <c r="S79" s="25" t="s">
        <v>77</v>
      </c>
      <c r="T79" s="25">
        <v>51</v>
      </c>
      <c r="V79" s="25" t="s">
        <v>70</v>
      </c>
      <c r="X79" s="25" t="s">
        <v>77</v>
      </c>
      <c r="Y79" s="25" t="s">
        <v>79</v>
      </c>
    </row>
    <row r="80" spans="5:25" s="24" customFormat="1" hidden="1">
      <c r="E80" s="24">
        <v>510</v>
      </c>
      <c r="F80" s="25" t="s">
        <v>75</v>
      </c>
      <c r="G80" s="25" t="s">
        <v>76</v>
      </c>
      <c r="H80" s="25">
        <v>4</v>
      </c>
      <c r="I80" s="25" t="s">
        <v>75</v>
      </c>
      <c r="J80" s="25" t="s">
        <v>74</v>
      </c>
      <c r="K80" s="25" t="s">
        <v>69</v>
      </c>
      <c r="L80" s="25" t="s">
        <v>77</v>
      </c>
      <c r="M80" s="25" t="s">
        <v>78</v>
      </c>
      <c r="N80" s="25" t="s">
        <v>77</v>
      </c>
      <c r="O80" s="25">
        <v>51</v>
      </c>
      <c r="P80" s="25" t="s">
        <v>77</v>
      </c>
      <c r="Q80" s="25" t="s">
        <v>77</v>
      </c>
      <c r="R80" s="25" t="s">
        <v>72</v>
      </c>
      <c r="S80" s="25" t="s">
        <v>77</v>
      </c>
      <c r="T80" s="25">
        <v>51</v>
      </c>
      <c r="V80" s="25" t="s">
        <v>70</v>
      </c>
      <c r="X80" s="25" t="s">
        <v>77</v>
      </c>
      <c r="Y80" s="25" t="s">
        <v>79</v>
      </c>
    </row>
    <row r="81" spans="5:25" s="24" customFormat="1" hidden="1">
      <c r="E81" s="24">
        <v>511</v>
      </c>
      <c r="F81" s="25" t="s">
        <v>77</v>
      </c>
      <c r="G81" s="25" t="s">
        <v>76</v>
      </c>
      <c r="H81" s="25">
        <v>5</v>
      </c>
      <c r="I81" s="25" t="s">
        <v>77</v>
      </c>
      <c r="J81" s="25" t="s">
        <v>74</v>
      </c>
      <c r="K81" s="25" t="s">
        <v>69</v>
      </c>
      <c r="L81" s="25" t="s">
        <v>77</v>
      </c>
      <c r="M81" s="25" t="s">
        <v>78</v>
      </c>
      <c r="N81" s="25" t="s">
        <v>77</v>
      </c>
      <c r="O81" s="25">
        <v>51</v>
      </c>
      <c r="P81" s="25" t="s">
        <v>77</v>
      </c>
      <c r="Q81" s="25" t="s">
        <v>77</v>
      </c>
      <c r="R81" s="25" t="s">
        <v>72</v>
      </c>
      <c r="S81" s="25" t="s">
        <v>77</v>
      </c>
      <c r="T81" s="25">
        <v>51</v>
      </c>
      <c r="V81" s="25" t="s">
        <v>70</v>
      </c>
      <c r="X81" s="25" t="s">
        <v>77</v>
      </c>
      <c r="Y81" s="25" t="s">
        <v>79</v>
      </c>
    </row>
    <row r="82" spans="5:25" s="24" customFormat="1" hidden="1">
      <c r="E82" s="24">
        <v>512</v>
      </c>
      <c r="F82" s="25" t="s">
        <v>77</v>
      </c>
      <c r="G82" s="25" t="s">
        <v>76</v>
      </c>
      <c r="H82" s="25">
        <v>5</v>
      </c>
      <c r="I82" s="25" t="s">
        <v>77</v>
      </c>
      <c r="J82" s="25" t="s">
        <v>74</v>
      </c>
      <c r="K82" s="25" t="s">
        <v>69</v>
      </c>
      <c r="L82" s="25" t="s">
        <v>77</v>
      </c>
      <c r="M82" s="25" t="s">
        <v>78</v>
      </c>
      <c r="N82" s="25" t="s">
        <v>77</v>
      </c>
      <c r="O82" s="25">
        <v>51</v>
      </c>
      <c r="P82" s="25" t="s">
        <v>77</v>
      </c>
      <c r="Q82" s="25" t="s">
        <v>77</v>
      </c>
      <c r="R82" s="25" t="s">
        <v>72</v>
      </c>
      <c r="S82" s="25" t="s">
        <v>77</v>
      </c>
      <c r="T82" s="25">
        <v>51</v>
      </c>
      <c r="V82" s="25" t="s">
        <v>70</v>
      </c>
      <c r="X82" s="25" t="s">
        <v>77</v>
      </c>
      <c r="Y82" s="25" t="s">
        <v>79</v>
      </c>
    </row>
    <row r="83" spans="5:25" s="24" customFormat="1" hidden="1">
      <c r="E83" s="24">
        <v>501</v>
      </c>
      <c r="F83" s="25" t="s">
        <v>77</v>
      </c>
      <c r="G83" s="25" t="s">
        <v>76</v>
      </c>
      <c r="H83" s="25">
        <v>5</v>
      </c>
      <c r="I83" s="25" t="s">
        <v>77</v>
      </c>
      <c r="J83" s="25" t="s">
        <v>74</v>
      </c>
      <c r="K83" s="25" t="s">
        <v>69</v>
      </c>
      <c r="L83" s="25" t="s">
        <v>77</v>
      </c>
      <c r="M83" s="25" t="s">
        <v>78</v>
      </c>
      <c r="N83" s="25" t="s">
        <v>77</v>
      </c>
      <c r="O83" s="25">
        <v>51</v>
      </c>
      <c r="P83" s="25" t="s">
        <v>77</v>
      </c>
      <c r="Q83" s="25" t="s">
        <v>77</v>
      </c>
      <c r="R83" s="25" t="s">
        <v>72</v>
      </c>
      <c r="S83" s="25" t="s">
        <v>77</v>
      </c>
      <c r="T83" s="25">
        <v>51</v>
      </c>
      <c r="V83" s="25" t="s">
        <v>70</v>
      </c>
      <c r="X83" s="25" t="s">
        <v>77</v>
      </c>
      <c r="Y83" s="25" t="s">
        <v>79</v>
      </c>
    </row>
    <row r="84" spans="5:25" s="24" customFormat="1" hidden="1">
      <c r="E84" s="24">
        <v>502</v>
      </c>
      <c r="F84" s="25" t="s">
        <v>77</v>
      </c>
      <c r="G84" s="25" t="s">
        <v>76</v>
      </c>
      <c r="H84" s="25">
        <v>5</v>
      </c>
      <c r="I84" s="25" t="s">
        <v>77</v>
      </c>
      <c r="J84" s="25" t="s">
        <v>74</v>
      </c>
      <c r="K84" s="25" t="s">
        <v>69</v>
      </c>
      <c r="L84" s="25" t="s">
        <v>77</v>
      </c>
      <c r="M84" s="25" t="s">
        <v>78</v>
      </c>
      <c r="N84" s="25" t="s">
        <v>77</v>
      </c>
      <c r="O84" s="25">
        <v>51</v>
      </c>
      <c r="P84" s="25" t="s">
        <v>77</v>
      </c>
      <c r="Q84" s="25" t="s">
        <v>77</v>
      </c>
      <c r="R84" s="25" t="s">
        <v>72</v>
      </c>
      <c r="S84" s="25" t="s">
        <v>77</v>
      </c>
      <c r="T84" s="25">
        <v>51</v>
      </c>
      <c r="V84" s="25" t="s">
        <v>70</v>
      </c>
      <c r="X84" s="25" t="s">
        <v>77</v>
      </c>
      <c r="Y84" s="25" t="s">
        <v>79</v>
      </c>
    </row>
    <row r="85" spans="5:25" s="24" customFormat="1" hidden="1">
      <c r="E85" s="24">
        <v>503</v>
      </c>
      <c r="F85" s="25" t="s">
        <v>77</v>
      </c>
      <c r="G85" s="25" t="s">
        <v>76</v>
      </c>
      <c r="H85" s="25">
        <v>5</v>
      </c>
      <c r="I85" s="25" t="s">
        <v>77</v>
      </c>
      <c r="J85" s="25" t="s">
        <v>74</v>
      </c>
      <c r="K85" s="25" t="s">
        <v>69</v>
      </c>
      <c r="L85" s="25" t="s">
        <v>77</v>
      </c>
      <c r="M85" s="25" t="s">
        <v>78</v>
      </c>
      <c r="N85" s="25" t="s">
        <v>77</v>
      </c>
      <c r="O85" s="25">
        <v>51</v>
      </c>
      <c r="P85" s="25" t="s">
        <v>77</v>
      </c>
      <c r="Q85" s="25" t="s">
        <v>77</v>
      </c>
      <c r="R85" s="25" t="s">
        <v>72</v>
      </c>
      <c r="S85" s="25" t="s">
        <v>77</v>
      </c>
      <c r="T85" s="25">
        <v>51</v>
      </c>
      <c r="V85" s="25" t="s">
        <v>70</v>
      </c>
      <c r="X85" s="25" t="s">
        <v>77</v>
      </c>
      <c r="Y85" s="25" t="s">
        <v>79</v>
      </c>
    </row>
    <row r="86" spans="5:25" s="24" customFormat="1" hidden="1">
      <c r="E86" s="24">
        <v>504</v>
      </c>
      <c r="F86" s="25" t="s">
        <v>77</v>
      </c>
      <c r="G86" s="25" t="s">
        <v>76</v>
      </c>
      <c r="H86" s="25">
        <v>5</v>
      </c>
      <c r="I86" s="25" t="s">
        <v>77</v>
      </c>
      <c r="J86" s="25" t="s">
        <v>74</v>
      </c>
      <c r="K86" s="25" t="s">
        <v>69</v>
      </c>
      <c r="L86" s="25" t="s">
        <v>77</v>
      </c>
      <c r="M86" s="25" t="s">
        <v>78</v>
      </c>
      <c r="N86" s="25" t="s">
        <v>77</v>
      </c>
      <c r="O86" s="25">
        <v>51</v>
      </c>
      <c r="P86" s="25" t="s">
        <v>77</v>
      </c>
      <c r="Q86" s="25" t="s">
        <v>77</v>
      </c>
      <c r="R86" s="25" t="s">
        <v>72</v>
      </c>
      <c r="S86" s="25" t="s">
        <v>77</v>
      </c>
      <c r="T86" s="25">
        <v>51</v>
      </c>
      <c r="V86" s="25" t="s">
        <v>70</v>
      </c>
      <c r="X86" s="25" t="s">
        <v>77</v>
      </c>
      <c r="Y86" s="25" t="s">
        <v>79</v>
      </c>
    </row>
    <row r="87" spans="5:25" s="24" customFormat="1" hidden="1">
      <c r="E87" s="24">
        <v>505</v>
      </c>
      <c r="F87" s="25" t="s">
        <v>77</v>
      </c>
      <c r="G87" s="25" t="s">
        <v>76</v>
      </c>
      <c r="H87" s="25">
        <v>5</v>
      </c>
      <c r="I87" s="25" t="s">
        <v>77</v>
      </c>
      <c r="J87" s="25" t="s">
        <v>74</v>
      </c>
      <c r="K87" s="25" t="s">
        <v>69</v>
      </c>
      <c r="L87" s="25" t="s">
        <v>77</v>
      </c>
      <c r="M87" s="25" t="s">
        <v>78</v>
      </c>
      <c r="N87" s="25" t="s">
        <v>77</v>
      </c>
      <c r="O87" s="25">
        <v>51</v>
      </c>
      <c r="P87" s="25" t="s">
        <v>77</v>
      </c>
      <c r="Q87" s="25" t="s">
        <v>77</v>
      </c>
      <c r="R87" s="25" t="s">
        <v>72</v>
      </c>
      <c r="S87" s="25" t="s">
        <v>77</v>
      </c>
      <c r="T87" s="25">
        <v>51</v>
      </c>
      <c r="V87" s="25" t="s">
        <v>70</v>
      </c>
      <c r="X87" s="25" t="s">
        <v>77</v>
      </c>
      <c r="Y87" s="25" t="s">
        <v>79</v>
      </c>
    </row>
    <row r="88" spans="5:25" s="24" customFormat="1" hidden="1">
      <c r="E88" s="24">
        <v>506</v>
      </c>
      <c r="F88" s="25" t="s">
        <v>77</v>
      </c>
      <c r="G88" s="25" t="s">
        <v>76</v>
      </c>
      <c r="H88" s="25">
        <v>5</v>
      </c>
      <c r="I88" s="25" t="s">
        <v>77</v>
      </c>
      <c r="J88" s="25" t="s">
        <v>74</v>
      </c>
      <c r="K88" s="25" t="s">
        <v>69</v>
      </c>
      <c r="L88" s="25" t="s">
        <v>77</v>
      </c>
      <c r="M88" s="25" t="s">
        <v>78</v>
      </c>
      <c r="N88" s="25" t="s">
        <v>77</v>
      </c>
      <c r="O88" s="25">
        <v>51</v>
      </c>
      <c r="P88" s="25" t="s">
        <v>77</v>
      </c>
      <c r="Q88" s="25" t="s">
        <v>77</v>
      </c>
      <c r="R88" s="25" t="s">
        <v>72</v>
      </c>
      <c r="S88" s="25" t="s">
        <v>77</v>
      </c>
      <c r="T88" s="25">
        <v>51</v>
      </c>
      <c r="V88" s="25" t="s">
        <v>70</v>
      </c>
      <c r="X88" s="25" t="s">
        <v>77</v>
      </c>
      <c r="Y88" s="25" t="s">
        <v>79</v>
      </c>
    </row>
    <row r="89" spans="5:25" s="24" customFormat="1" hidden="1">
      <c r="E89" s="24">
        <v>507</v>
      </c>
      <c r="F89" s="25" t="s">
        <v>77</v>
      </c>
      <c r="G89" s="25" t="s">
        <v>76</v>
      </c>
      <c r="H89" s="25">
        <v>5</v>
      </c>
      <c r="I89" s="25" t="s">
        <v>77</v>
      </c>
      <c r="J89" s="25" t="s">
        <v>74</v>
      </c>
      <c r="K89" s="25" t="s">
        <v>69</v>
      </c>
      <c r="L89" s="25" t="s">
        <v>77</v>
      </c>
      <c r="M89" s="25" t="s">
        <v>78</v>
      </c>
      <c r="N89" s="25" t="s">
        <v>77</v>
      </c>
      <c r="O89" s="25">
        <v>51</v>
      </c>
      <c r="P89" s="25" t="s">
        <v>77</v>
      </c>
      <c r="Q89" s="25" t="s">
        <v>77</v>
      </c>
      <c r="R89" s="25" t="s">
        <v>72</v>
      </c>
      <c r="S89" s="25" t="s">
        <v>77</v>
      </c>
      <c r="T89" s="25">
        <v>51</v>
      </c>
      <c r="V89" s="25" t="s">
        <v>70</v>
      </c>
      <c r="X89" s="25" t="s">
        <v>77</v>
      </c>
      <c r="Y89" s="25" t="s">
        <v>79</v>
      </c>
    </row>
    <row r="90" spans="5:25" s="24" customFormat="1" hidden="1">
      <c r="E90" s="24">
        <v>608</v>
      </c>
      <c r="F90" s="25" t="s">
        <v>77</v>
      </c>
      <c r="G90" s="25" t="s">
        <v>76</v>
      </c>
      <c r="H90" s="25">
        <v>5</v>
      </c>
      <c r="I90" s="25" t="s">
        <v>77</v>
      </c>
      <c r="J90" s="25" t="s">
        <v>74</v>
      </c>
      <c r="K90" s="25" t="s">
        <v>69</v>
      </c>
      <c r="L90" s="25" t="s">
        <v>80</v>
      </c>
      <c r="M90" s="25" t="s">
        <v>78</v>
      </c>
      <c r="N90" s="25" t="s">
        <v>80</v>
      </c>
      <c r="O90" s="25">
        <v>61</v>
      </c>
      <c r="P90" s="25" t="s">
        <v>80</v>
      </c>
      <c r="Q90" s="25" t="s">
        <v>80</v>
      </c>
      <c r="R90" s="25" t="s">
        <v>72</v>
      </c>
      <c r="S90" s="25" t="s">
        <v>80</v>
      </c>
      <c r="T90" s="25">
        <v>61</v>
      </c>
      <c r="V90" s="25" t="s">
        <v>70</v>
      </c>
      <c r="X90" s="25" t="s">
        <v>80</v>
      </c>
      <c r="Y90" s="25" t="s">
        <v>79</v>
      </c>
    </row>
    <row r="91" spans="5:25" s="24" customFormat="1" hidden="1">
      <c r="E91" s="24">
        <v>609</v>
      </c>
      <c r="F91" s="25" t="s">
        <v>77</v>
      </c>
      <c r="G91" s="25" t="s">
        <v>76</v>
      </c>
      <c r="H91" s="25">
        <v>5</v>
      </c>
      <c r="I91" s="25" t="s">
        <v>77</v>
      </c>
      <c r="J91" s="25" t="s">
        <v>74</v>
      </c>
      <c r="K91" s="25" t="s">
        <v>69</v>
      </c>
      <c r="L91" s="25" t="s">
        <v>80</v>
      </c>
      <c r="M91" s="25" t="s">
        <v>78</v>
      </c>
      <c r="N91" s="25" t="s">
        <v>80</v>
      </c>
      <c r="O91" s="25">
        <v>61</v>
      </c>
      <c r="P91" s="25" t="s">
        <v>80</v>
      </c>
      <c r="Q91" s="25" t="s">
        <v>80</v>
      </c>
      <c r="R91" s="25" t="s">
        <v>72</v>
      </c>
      <c r="S91" s="25" t="s">
        <v>80</v>
      </c>
      <c r="T91" s="25">
        <v>61</v>
      </c>
      <c r="V91" s="25" t="s">
        <v>70</v>
      </c>
      <c r="X91" s="25" t="s">
        <v>80</v>
      </c>
      <c r="Y91" s="25" t="s">
        <v>79</v>
      </c>
    </row>
    <row r="92" spans="5:25" s="24" customFormat="1" hidden="1">
      <c r="E92" s="24">
        <v>610</v>
      </c>
      <c r="F92" s="25" t="s">
        <v>77</v>
      </c>
      <c r="G92" s="25" t="s">
        <v>76</v>
      </c>
      <c r="H92" s="25">
        <v>5</v>
      </c>
      <c r="I92" s="25" t="s">
        <v>77</v>
      </c>
      <c r="J92" s="25" t="s">
        <v>74</v>
      </c>
      <c r="K92" s="25" t="s">
        <v>69</v>
      </c>
      <c r="L92" s="25" t="s">
        <v>80</v>
      </c>
      <c r="M92" s="25" t="s">
        <v>78</v>
      </c>
      <c r="N92" s="25" t="s">
        <v>80</v>
      </c>
      <c r="O92" s="25">
        <v>61</v>
      </c>
      <c r="P92" s="25" t="s">
        <v>80</v>
      </c>
      <c r="Q92" s="25" t="s">
        <v>80</v>
      </c>
      <c r="R92" s="25" t="s">
        <v>72</v>
      </c>
      <c r="S92" s="25" t="s">
        <v>80</v>
      </c>
      <c r="T92" s="25">
        <v>61</v>
      </c>
      <c r="V92" s="25" t="s">
        <v>70</v>
      </c>
      <c r="X92" s="25" t="s">
        <v>80</v>
      </c>
      <c r="Y92" s="25" t="s">
        <v>79</v>
      </c>
    </row>
    <row r="93" spans="5:25" s="24" customFormat="1" hidden="1">
      <c r="E93" s="24">
        <v>611</v>
      </c>
      <c r="F93" s="25" t="s">
        <v>80</v>
      </c>
      <c r="G93" s="25" t="s">
        <v>76</v>
      </c>
      <c r="H93" s="25">
        <v>6</v>
      </c>
      <c r="I93" s="25" t="s">
        <v>80</v>
      </c>
      <c r="J93" s="25" t="s">
        <v>74</v>
      </c>
      <c r="K93" s="25" t="s">
        <v>69</v>
      </c>
      <c r="L93" s="25" t="s">
        <v>80</v>
      </c>
      <c r="M93" s="25" t="s">
        <v>78</v>
      </c>
      <c r="N93" s="25" t="s">
        <v>80</v>
      </c>
      <c r="O93" s="25">
        <v>61</v>
      </c>
      <c r="P93" s="25" t="s">
        <v>80</v>
      </c>
      <c r="Q93" s="25" t="s">
        <v>80</v>
      </c>
      <c r="R93" s="25" t="s">
        <v>72</v>
      </c>
      <c r="S93" s="25" t="s">
        <v>80</v>
      </c>
      <c r="T93" s="25">
        <v>61</v>
      </c>
      <c r="V93" s="25" t="s">
        <v>70</v>
      </c>
      <c r="X93" s="25" t="s">
        <v>80</v>
      </c>
      <c r="Y93" s="25" t="s">
        <v>79</v>
      </c>
    </row>
    <row r="94" spans="5:25" s="24" customFormat="1" hidden="1">
      <c r="E94" s="24">
        <v>612</v>
      </c>
      <c r="F94" s="25" t="s">
        <v>80</v>
      </c>
      <c r="G94" s="25" t="s">
        <v>76</v>
      </c>
      <c r="H94" s="25">
        <v>6</v>
      </c>
      <c r="I94" s="25" t="s">
        <v>80</v>
      </c>
      <c r="J94" s="25" t="s">
        <v>74</v>
      </c>
      <c r="K94" s="25" t="s">
        <v>69</v>
      </c>
      <c r="L94" s="25" t="s">
        <v>80</v>
      </c>
      <c r="M94" s="25" t="s">
        <v>78</v>
      </c>
      <c r="N94" s="25" t="s">
        <v>80</v>
      </c>
      <c r="O94" s="25">
        <v>61</v>
      </c>
      <c r="P94" s="25" t="s">
        <v>80</v>
      </c>
      <c r="Q94" s="25" t="s">
        <v>80</v>
      </c>
      <c r="R94" s="25" t="s">
        <v>72</v>
      </c>
      <c r="S94" s="25" t="s">
        <v>80</v>
      </c>
      <c r="T94" s="25">
        <v>61</v>
      </c>
      <c r="V94" s="25" t="s">
        <v>70</v>
      </c>
      <c r="X94" s="25" t="s">
        <v>80</v>
      </c>
      <c r="Y94" s="25" t="s">
        <v>79</v>
      </c>
    </row>
    <row r="95" spans="5:25" s="24" customFormat="1" hidden="1">
      <c r="E95" s="24">
        <v>601</v>
      </c>
      <c r="F95" s="25" t="s">
        <v>80</v>
      </c>
      <c r="G95" s="25" t="s">
        <v>76</v>
      </c>
      <c r="H95" s="25">
        <v>6</v>
      </c>
      <c r="I95" s="25" t="s">
        <v>80</v>
      </c>
      <c r="J95" s="25" t="s">
        <v>74</v>
      </c>
      <c r="K95" s="25" t="s">
        <v>69</v>
      </c>
      <c r="L95" s="25" t="s">
        <v>80</v>
      </c>
      <c r="M95" s="25" t="s">
        <v>78</v>
      </c>
      <c r="N95" s="25" t="s">
        <v>80</v>
      </c>
      <c r="O95" s="25">
        <v>61</v>
      </c>
      <c r="P95" s="25" t="s">
        <v>80</v>
      </c>
      <c r="Q95" s="25" t="s">
        <v>80</v>
      </c>
      <c r="R95" s="25" t="s">
        <v>72</v>
      </c>
      <c r="S95" s="25" t="s">
        <v>80</v>
      </c>
      <c r="T95" s="25">
        <v>61</v>
      </c>
      <c r="V95" s="25" t="s">
        <v>70</v>
      </c>
      <c r="X95" s="25" t="s">
        <v>80</v>
      </c>
      <c r="Y95" s="25" t="s">
        <v>79</v>
      </c>
    </row>
    <row r="96" spans="5:25" s="24" customFormat="1" hidden="1">
      <c r="E96" s="24">
        <v>602</v>
      </c>
      <c r="F96" s="25" t="s">
        <v>80</v>
      </c>
      <c r="G96" s="25" t="s">
        <v>76</v>
      </c>
      <c r="H96" s="25">
        <v>6</v>
      </c>
      <c r="I96" s="25" t="s">
        <v>80</v>
      </c>
      <c r="J96" s="25" t="s">
        <v>74</v>
      </c>
      <c r="K96" s="25" t="s">
        <v>69</v>
      </c>
      <c r="L96" s="25" t="s">
        <v>80</v>
      </c>
      <c r="M96" s="25" t="s">
        <v>78</v>
      </c>
      <c r="N96" s="25" t="s">
        <v>80</v>
      </c>
      <c r="O96" s="25">
        <v>61</v>
      </c>
      <c r="P96" s="25" t="s">
        <v>80</v>
      </c>
      <c r="Q96" s="25" t="s">
        <v>80</v>
      </c>
      <c r="R96" s="25" t="s">
        <v>72</v>
      </c>
      <c r="S96" s="25" t="s">
        <v>80</v>
      </c>
      <c r="T96" s="25">
        <v>61</v>
      </c>
      <c r="V96" s="25" t="s">
        <v>70</v>
      </c>
      <c r="X96" s="25" t="s">
        <v>80</v>
      </c>
      <c r="Y96" s="25" t="s">
        <v>79</v>
      </c>
    </row>
    <row r="97" spans="5:25" s="24" customFormat="1" hidden="1">
      <c r="E97" s="24">
        <v>603</v>
      </c>
      <c r="F97" s="25" t="s">
        <v>80</v>
      </c>
      <c r="G97" s="25" t="s">
        <v>76</v>
      </c>
      <c r="H97" s="25">
        <v>6</v>
      </c>
      <c r="I97" s="25" t="s">
        <v>80</v>
      </c>
      <c r="J97" s="25" t="s">
        <v>74</v>
      </c>
      <c r="K97" s="25" t="s">
        <v>69</v>
      </c>
      <c r="L97" s="25" t="s">
        <v>80</v>
      </c>
      <c r="M97" s="25" t="s">
        <v>78</v>
      </c>
      <c r="N97" s="25" t="s">
        <v>80</v>
      </c>
      <c r="O97" s="25">
        <v>61</v>
      </c>
      <c r="P97" s="25" t="s">
        <v>80</v>
      </c>
      <c r="Q97" s="25" t="s">
        <v>80</v>
      </c>
      <c r="R97" s="25" t="s">
        <v>72</v>
      </c>
      <c r="S97" s="25" t="s">
        <v>80</v>
      </c>
      <c r="T97" s="25">
        <v>61</v>
      </c>
      <c r="V97" s="25" t="s">
        <v>70</v>
      </c>
      <c r="X97" s="25" t="s">
        <v>80</v>
      </c>
      <c r="Y97" s="25" t="s">
        <v>79</v>
      </c>
    </row>
    <row r="98" spans="5:25" s="24" customFormat="1" hidden="1">
      <c r="E98" s="24">
        <v>604</v>
      </c>
      <c r="F98" s="25" t="s">
        <v>80</v>
      </c>
      <c r="G98" s="25" t="s">
        <v>76</v>
      </c>
      <c r="H98" s="25">
        <v>6</v>
      </c>
      <c r="I98" s="25" t="s">
        <v>80</v>
      </c>
      <c r="J98" s="25" t="s">
        <v>74</v>
      </c>
      <c r="K98" s="25" t="s">
        <v>69</v>
      </c>
      <c r="L98" s="25" t="s">
        <v>80</v>
      </c>
      <c r="M98" s="25" t="s">
        <v>78</v>
      </c>
      <c r="N98" s="25" t="s">
        <v>80</v>
      </c>
      <c r="O98" s="25">
        <v>61</v>
      </c>
      <c r="P98" s="25" t="s">
        <v>80</v>
      </c>
      <c r="Q98" s="25" t="s">
        <v>80</v>
      </c>
      <c r="R98" s="25" t="s">
        <v>72</v>
      </c>
      <c r="S98" s="25" t="s">
        <v>80</v>
      </c>
      <c r="T98" s="25">
        <v>61</v>
      </c>
      <c r="V98" s="25" t="s">
        <v>70</v>
      </c>
      <c r="X98" s="25" t="s">
        <v>80</v>
      </c>
      <c r="Y98" s="25" t="s">
        <v>79</v>
      </c>
    </row>
    <row r="99" spans="5:25" s="24" customFormat="1" hidden="1">
      <c r="E99" s="24">
        <v>605</v>
      </c>
      <c r="F99" s="25" t="s">
        <v>80</v>
      </c>
      <c r="G99" s="25" t="s">
        <v>76</v>
      </c>
      <c r="H99" s="25">
        <v>6</v>
      </c>
      <c r="I99" s="25" t="s">
        <v>80</v>
      </c>
      <c r="J99" s="25" t="s">
        <v>74</v>
      </c>
      <c r="K99" s="25" t="s">
        <v>69</v>
      </c>
      <c r="L99" s="25" t="s">
        <v>80</v>
      </c>
      <c r="M99" s="25" t="s">
        <v>78</v>
      </c>
      <c r="N99" s="25" t="s">
        <v>80</v>
      </c>
      <c r="O99" s="25">
        <v>61</v>
      </c>
      <c r="P99" s="25" t="s">
        <v>80</v>
      </c>
      <c r="Q99" s="25" t="s">
        <v>80</v>
      </c>
      <c r="R99" s="25" t="s">
        <v>72</v>
      </c>
      <c r="S99" s="25" t="s">
        <v>80</v>
      </c>
      <c r="T99" s="25">
        <v>61</v>
      </c>
      <c r="V99" s="25" t="s">
        <v>70</v>
      </c>
      <c r="X99" s="25" t="s">
        <v>80</v>
      </c>
      <c r="Y99" s="25" t="s">
        <v>79</v>
      </c>
    </row>
    <row r="100" spans="5:25" s="24" customFormat="1" hidden="1">
      <c r="E100" s="24">
        <v>606</v>
      </c>
      <c r="F100" s="25" t="s">
        <v>80</v>
      </c>
      <c r="G100" s="25" t="s">
        <v>76</v>
      </c>
      <c r="H100" s="25">
        <v>6</v>
      </c>
      <c r="I100" s="25" t="s">
        <v>80</v>
      </c>
      <c r="J100" s="25" t="s">
        <v>74</v>
      </c>
      <c r="K100" s="25" t="s">
        <v>69</v>
      </c>
      <c r="L100" s="25" t="s">
        <v>80</v>
      </c>
      <c r="M100" s="25" t="s">
        <v>78</v>
      </c>
      <c r="N100" s="25" t="s">
        <v>80</v>
      </c>
      <c r="O100" s="25">
        <v>61</v>
      </c>
      <c r="P100" s="25" t="s">
        <v>80</v>
      </c>
      <c r="Q100" s="25" t="s">
        <v>80</v>
      </c>
      <c r="R100" s="25" t="s">
        <v>72</v>
      </c>
      <c r="S100" s="25" t="s">
        <v>80</v>
      </c>
      <c r="T100" s="25">
        <v>61</v>
      </c>
      <c r="V100" s="25" t="s">
        <v>70</v>
      </c>
      <c r="X100" s="25" t="s">
        <v>80</v>
      </c>
      <c r="Y100" s="25" t="s">
        <v>79</v>
      </c>
    </row>
    <row r="101" spans="5:25" s="24" customFormat="1" hidden="1">
      <c r="E101" s="24">
        <v>607</v>
      </c>
      <c r="F101" s="25" t="s">
        <v>80</v>
      </c>
      <c r="G101" s="25" t="s">
        <v>76</v>
      </c>
      <c r="H101" s="25">
        <v>6</v>
      </c>
      <c r="I101" s="25" t="s">
        <v>80</v>
      </c>
      <c r="J101" s="25" t="s">
        <v>74</v>
      </c>
      <c r="K101" s="25" t="s">
        <v>69</v>
      </c>
      <c r="L101" s="25" t="s">
        <v>80</v>
      </c>
      <c r="M101" s="25" t="s">
        <v>78</v>
      </c>
      <c r="N101" s="25" t="s">
        <v>80</v>
      </c>
      <c r="O101" s="25">
        <v>61</v>
      </c>
      <c r="P101" s="25" t="s">
        <v>80</v>
      </c>
      <c r="Q101" s="25" t="s">
        <v>80</v>
      </c>
      <c r="R101" s="25" t="s">
        <v>72</v>
      </c>
      <c r="S101" s="25" t="s">
        <v>80</v>
      </c>
      <c r="T101" s="25">
        <v>61</v>
      </c>
      <c r="V101" s="25" t="s">
        <v>70</v>
      </c>
      <c r="X101" s="25" t="s">
        <v>80</v>
      </c>
      <c r="Y101" s="25" t="s">
        <v>79</v>
      </c>
    </row>
    <row r="102" spans="5:25" s="24" customFormat="1" hidden="1">
      <c r="E102" s="24">
        <v>708</v>
      </c>
      <c r="F102" s="25" t="s">
        <v>80</v>
      </c>
      <c r="G102" s="25" t="s">
        <v>76</v>
      </c>
      <c r="H102" s="25">
        <v>6</v>
      </c>
      <c r="I102" s="25" t="s">
        <v>80</v>
      </c>
      <c r="J102" s="25" t="s">
        <v>74</v>
      </c>
      <c r="K102" s="25" t="s">
        <v>69</v>
      </c>
      <c r="L102" s="25" t="s">
        <v>81</v>
      </c>
      <c r="M102" s="25" t="s">
        <v>78</v>
      </c>
      <c r="N102" s="25" t="s">
        <v>81</v>
      </c>
      <c r="O102" s="25">
        <v>71</v>
      </c>
      <c r="P102" s="25" t="s">
        <v>81</v>
      </c>
      <c r="Q102" s="25" t="s">
        <v>81</v>
      </c>
      <c r="R102" s="25" t="s">
        <v>72</v>
      </c>
      <c r="S102" s="25" t="s">
        <v>81</v>
      </c>
      <c r="T102" s="25">
        <v>71</v>
      </c>
      <c r="V102" s="25" t="s">
        <v>70</v>
      </c>
      <c r="X102" s="25" t="s">
        <v>80</v>
      </c>
      <c r="Y102" s="25" t="s">
        <v>79</v>
      </c>
    </row>
    <row r="103" spans="5:25" s="24" customFormat="1" hidden="1">
      <c r="E103" s="24">
        <v>709</v>
      </c>
      <c r="F103" s="25" t="s">
        <v>80</v>
      </c>
      <c r="G103" s="25" t="s">
        <v>76</v>
      </c>
      <c r="H103" s="25">
        <v>6</v>
      </c>
      <c r="I103" s="25" t="s">
        <v>80</v>
      </c>
      <c r="J103" s="25" t="s">
        <v>74</v>
      </c>
      <c r="K103" s="25" t="s">
        <v>69</v>
      </c>
      <c r="L103" s="25" t="s">
        <v>81</v>
      </c>
      <c r="M103" s="25" t="s">
        <v>78</v>
      </c>
      <c r="N103" s="25" t="s">
        <v>81</v>
      </c>
      <c r="O103" s="25">
        <v>71</v>
      </c>
      <c r="P103" s="25" t="s">
        <v>81</v>
      </c>
      <c r="Q103" s="25" t="s">
        <v>81</v>
      </c>
      <c r="R103" s="25" t="s">
        <v>72</v>
      </c>
      <c r="S103" s="25" t="s">
        <v>81</v>
      </c>
      <c r="T103" s="25">
        <v>71</v>
      </c>
      <c r="V103" s="25" t="s">
        <v>70</v>
      </c>
      <c r="X103" s="25" t="s">
        <v>80</v>
      </c>
      <c r="Y103" s="25" t="s">
        <v>79</v>
      </c>
    </row>
    <row r="104" spans="5:25" s="24" customFormat="1" hidden="1">
      <c r="E104" s="24">
        <v>710</v>
      </c>
      <c r="F104" s="25" t="s">
        <v>80</v>
      </c>
      <c r="G104" s="25" t="s">
        <v>76</v>
      </c>
      <c r="H104" s="25">
        <v>6</v>
      </c>
      <c r="I104" s="25" t="s">
        <v>80</v>
      </c>
      <c r="J104" s="25" t="s">
        <v>74</v>
      </c>
      <c r="K104" s="25" t="s">
        <v>69</v>
      </c>
      <c r="L104" s="25" t="s">
        <v>81</v>
      </c>
      <c r="M104" s="25" t="s">
        <v>78</v>
      </c>
      <c r="N104" s="25" t="s">
        <v>81</v>
      </c>
      <c r="O104" s="25">
        <v>71</v>
      </c>
      <c r="P104" s="25" t="s">
        <v>81</v>
      </c>
      <c r="Q104" s="25" t="s">
        <v>81</v>
      </c>
      <c r="R104" s="25" t="s">
        <v>72</v>
      </c>
      <c r="S104" s="25" t="s">
        <v>81</v>
      </c>
      <c r="T104" s="25">
        <v>71</v>
      </c>
      <c r="V104" s="25" t="s">
        <v>70</v>
      </c>
      <c r="X104" s="25" t="s">
        <v>80</v>
      </c>
      <c r="Y104" s="25" t="s">
        <v>79</v>
      </c>
    </row>
    <row r="105" spans="5:25" s="24" customFormat="1" hidden="1">
      <c r="E105" s="24">
        <v>711</v>
      </c>
      <c r="F105" s="25" t="s">
        <v>81</v>
      </c>
      <c r="G105" s="25" t="s">
        <v>76</v>
      </c>
      <c r="H105" s="25">
        <v>6</v>
      </c>
      <c r="I105" s="25" t="s">
        <v>80</v>
      </c>
      <c r="J105" s="25" t="s">
        <v>74</v>
      </c>
      <c r="K105" s="25" t="s">
        <v>69</v>
      </c>
      <c r="L105" s="25" t="s">
        <v>81</v>
      </c>
      <c r="M105" s="25" t="s">
        <v>78</v>
      </c>
      <c r="N105" s="25" t="s">
        <v>81</v>
      </c>
      <c r="O105" s="25">
        <v>71</v>
      </c>
      <c r="P105" s="25" t="s">
        <v>81</v>
      </c>
      <c r="Q105" s="25" t="s">
        <v>81</v>
      </c>
      <c r="R105" s="25" t="s">
        <v>72</v>
      </c>
      <c r="S105" s="25" t="s">
        <v>81</v>
      </c>
      <c r="T105" s="25">
        <v>71</v>
      </c>
      <c r="V105" s="25" t="s">
        <v>70</v>
      </c>
      <c r="X105" s="25" t="s">
        <v>80</v>
      </c>
      <c r="Y105" s="25" t="s">
        <v>79</v>
      </c>
    </row>
    <row r="106" spans="5:25" s="24" customFormat="1" hidden="1">
      <c r="E106" s="24">
        <v>712</v>
      </c>
      <c r="F106" s="25" t="s">
        <v>81</v>
      </c>
      <c r="G106" s="25" t="s">
        <v>76</v>
      </c>
      <c r="H106" s="25">
        <v>6</v>
      </c>
      <c r="I106" s="25" t="s">
        <v>80</v>
      </c>
      <c r="J106" s="25" t="s">
        <v>74</v>
      </c>
      <c r="K106" s="25" t="s">
        <v>69</v>
      </c>
      <c r="L106" s="25" t="s">
        <v>81</v>
      </c>
      <c r="M106" s="25" t="s">
        <v>78</v>
      </c>
      <c r="N106" s="25" t="s">
        <v>81</v>
      </c>
      <c r="O106" s="25">
        <v>71</v>
      </c>
      <c r="P106" s="25" t="s">
        <v>81</v>
      </c>
      <c r="Q106" s="25" t="s">
        <v>81</v>
      </c>
      <c r="R106" s="25" t="s">
        <v>72</v>
      </c>
      <c r="S106" s="25" t="s">
        <v>81</v>
      </c>
      <c r="T106" s="25">
        <v>71</v>
      </c>
      <c r="V106" s="25" t="s">
        <v>70</v>
      </c>
      <c r="X106" s="25" t="s">
        <v>80</v>
      </c>
      <c r="Y106" s="25" t="s">
        <v>79</v>
      </c>
    </row>
    <row r="107" spans="5:25" s="24" customFormat="1" hidden="1">
      <c r="E107" s="24">
        <v>701</v>
      </c>
      <c r="F107" s="25" t="s">
        <v>81</v>
      </c>
      <c r="G107" s="25" t="s">
        <v>76</v>
      </c>
      <c r="H107" s="25">
        <v>6</v>
      </c>
      <c r="I107" s="25" t="s">
        <v>80</v>
      </c>
      <c r="J107" s="25" t="s">
        <v>74</v>
      </c>
      <c r="K107" s="25" t="s">
        <v>69</v>
      </c>
      <c r="L107" s="25" t="s">
        <v>81</v>
      </c>
      <c r="M107" s="25" t="s">
        <v>78</v>
      </c>
      <c r="N107" s="25" t="s">
        <v>81</v>
      </c>
      <c r="O107" s="25">
        <v>71</v>
      </c>
      <c r="P107" s="25" t="s">
        <v>81</v>
      </c>
      <c r="Q107" s="25" t="s">
        <v>81</v>
      </c>
      <c r="R107" s="25" t="s">
        <v>72</v>
      </c>
      <c r="S107" s="25" t="s">
        <v>81</v>
      </c>
      <c r="T107" s="25">
        <v>71</v>
      </c>
      <c r="V107" s="25" t="s">
        <v>70</v>
      </c>
      <c r="X107" s="25" t="s">
        <v>80</v>
      </c>
      <c r="Y107" s="25" t="s">
        <v>79</v>
      </c>
    </row>
    <row r="108" spans="5:25" s="24" customFormat="1" hidden="1">
      <c r="E108" s="24">
        <v>702</v>
      </c>
      <c r="F108" s="25" t="s">
        <v>81</v>
      </c>
      <c r="G108" s="25" t="s">
        <v>76</v>
      </c>
      <c r="H108" s="25">
        <v>6</v>
      </c>
      <c r="I108" s="25" t="s">
        <v>80</v>
      </c>
      <c r="J108" s="25" t="s">
        <v>74</v>
      </c>
      <c r="K108" s="25" t="s">
        <v>69</v>
      </c>
      <c r="L108" s="25" t="s">
        <v>81</v>
      </c>
      <c r="M108" s="25" t="s">
        <v>78</v>
      </c>
      <c r="N108" s="25" t="s">
        <v>81</v>
      </c>
      <c r="O108" s="25">
        <v>71</v>
      </c>
      <c r="P108" s="25" t="s">
        <v>81</v>
      </c>
      <c r="Q108" s="25" t="s">
        <v>81</v>
      </c>
      <c r="R108" s="25" t="s">
        <v>72</v>
      </c>
      <c r="S108" s="25" t="s">
        <v>81</v>
      </c>
      <c r="T108" s="25">
        <v>71</v>
      </c>
      <c r="V108" s="25" t="s">
        <v>70</v>
      </c>
      <c r="X108" s="25" t="s">
        <v>80</v>
      </c>
      <c r="Y108" s="25" t="s">
        <v>79</v>
      </c>
    </row>
    <row r="109" spans="5:25" s="24" customFormat="1" hidden="1">
      <c r="E109" s="24">
        <v>703</v>
      </c>
      <c r="F109" s="25" t="s">
        <v>81</v>
      </c>
      <c r="G109" s="25" t="s">
        <v>76</v>
      </c>
      <c r="H109" s="25">
        <v>6</v>
      </c>
      <c r="I109" s="25" t="s">
        <v>80</v>
      </c>
      <c r="J109" s="25" t="s">
        <v>74</v>
      </c>
      <c r="K109" s="25" t="s">
        <v>69</v>
      </c>
      <c r="L109" s="25" t="s">
        <v>81</v>
      </c>
      <c r="M109" s="25" t="s">
        <v>78</v>
      </c>
      <c r="N109" s="25" t="s">
        <v>81</v>
      </c>
      <c r="O109" s="25">
        <v>71</v>
      </c>
      <c r="P109" s="25" t="s">
        <v>81</v>
      </c>
      <c r="Q109" s="25" t="s">
        <v>81</v>
      </c>
      <c r="R109" s="25" t="s">
        <v>72</v>
      </c>
      <c r="S109" s="25" t="s">
        <v>81</v>
      </c>
      <c r="T109" s="25">
        <v>71</v>
      </c>
      <c r="V109" s="25" t="s">
        <v>70</v>
      </c>
      <c r="X109" s="25" t="s">
        <v>80</v>
      </c>
      <c r="Y109" s="25" t="s">
        <v>79</v>
      </c>
    </row>
    <row r="110" spans="5:25" s="24" customFormat="1" hidden="1">
      <c r="E110" s="24">
        <v>704</v>
      </c>
      <c r="F110" s="25" t="s">
        <v>81</v>
      </c>
      <c r="G110" s="25" t="s">
        <v>76</v>
      </c>
      <c r="H110" s="25">
        <v>6</v>
      </c>
      <c r="I110" s="25" t="s">
        <v>80</v>
      </c>
      <c r="J110" s="25" t="s">
        <v>74</v>
      </c>
      <c r="K110" s="25" t="s">
        <v>69</v>
      </c>
      <c r="L110" s="25" t="s">
        <v>81</v>
      </c>
      <c r="M110" s="25" t="s">
        <v>78</v>
      </c>
      <c r="N110" s="25" t="s">
        <v>81</v>
      </c>
      <c r="O110" s="25">
        <v>71</v>
      </c>
      <c r="P110" s="25" t="s">
        <v>81</v>
      </c>
      <c r="Q110" s="25" t="s">
        <v>81</v>
      </c>
      <c r="R110" s="25" t="s">
        <v>72</v>
      </c>
      <c r="S110" s="25" t="s">
        <v>81</v>
      </c>
      <c r="T110" s="25">
        <v>71</v>
      </c>
      <c r="V110" s="25" t="s">
        <v>70</v>
      </c>
      <c r="X110" s="25" t="s">
        <v>80</v>
      </c>
      <c r="Y110" s="25" t="s">
        <v>79</v>
      </c>
    </row>
    <row r="111" spans="5:25" s="24" customFormat="1" hidden="1">
      <c r="E111" s="24">
        <v>705</v>
      </c>
      <c r="F111" s="25" t="s">
        <v>81</v>
      </c>
      <c r="G111" s="25" t="s">
        <v>76</v>
      </c>
      <c r="H111" s="25">
        <v>6</v>
      </c>
      <c r="I111" s="25" t="s">
        <v>80</v>
      </c>
      <c r="J111" s="25" t="s">
        <v>74</v>
      </c>
      <c r="K111" s="25" t="s">
        <v>69</v>
      </c>
      <c r="L111" s="25" t="s">
        <v>81</v>
      </c>
      <c r="M111" s="25" t="s">
        <v>78</v>
      </c>
      <c r="N111" s="25" t="s">
        <v>81</v>
      </c>
      <c r="O111" s="25">
        <v>71</v>
      </c>
      <c r="P111" s="25" t="s">
        <v>81</v>
      </c>
      <c r="Q111" s="25" t="s">
        <v>81</v>
      </c>
      <c r="R111" s="25" t="s">
        <v>72</v>
      </c>
      <c r="S111" s="25" t="s">
        <v>81</v>
      </c>
      <c r="T111" s="25">
        <v>71</v>
      </c>
      <c r="V111" s="25" t="s">
        <v>70</v>
      </c>
      <c r="X111" s="25" t="s">
        <v>80</v>
      </c>
      <c r="Y111" s="25" t="s">
        <v>79</v>
      </c>
    </row>
    <row r="112" spans="5:25" s="24" customFormat="1" hidden="1">
      <c r="E112" s="24">
        <v>706</v>
      </c>
      <c r="F112" s="25" t="s">
        <v>81</v>
      </c>
      <c r="G112" s="25" t="s">
        <v>76</v>
      </c>
      <c r="H112" s="25">
        <v>6</v>
      </c>
      <c r="I112" s="25" t="s">
        <v>80</v>
      </c>
      <c r="J112" s="25" t="s">
        <v>74</v>
      </c>
      <c r="K112" s="25" t="s">
        <v>69</v>
      </c>
      <c r="L112" s="25" t="s">
        <v>81</v>
      </c>
      <c r="M112" s="25" t="s">
        <v>78</v>
      </c>
      <c r="N112" s="25" t="s">
        <v>81</v>
      </c>
      <c r="O112" s="25">
        <v>71</v>
      </c>
      <c r="P112" s="25" t="s">
        <v>81</v>
      </c>
      <c r="Q112" s="25" t="s">
        <v>81</v>
      </c>
      <c r="R112" s="25" t="s">
        <v>72</v>
      </c>
      <c r="S112" s="25" t="s">
        <v>81</v>
      </c>
      <c r="T112" s="25">
        <v>71</v>
      </c>
      <c r="V112" s="25" t="s">
        <v>70</v>
      </c>
      <c r="X112" s="25" t="s">
        <v>80</v>
      </c>
      <c r="Y112" s="25" t="s">
        <v>79</v>
      </c>
    </row>
    <row r="113" spans="5:25" s="24" customFormat="1" hidden="1">
      <c r="E113" s="24">
        <v>707</v>
      </c>
      <c r="F113" s="25" t="s">
        <v>81</v>
      </c>
      <c r="G113" s="25" t="s">
        <v>76</v>
      </c>
      <c r="H113" s="25">
        <v>6</v>
      </c>
      <c r="I113" s="25" t="s">
        <v>80</v>
      </c>
      <c r="J113" s="25" t="s">
        <v>74</v>
      </c>
      <c r="K113" s="25" t="s">
        <v>69</v>
      </c>
      <c r="L113" s="25" t="s">
        <v>81</v>
      </c>
      <c r="M113" s="25" t="s">
        <v>78</v>
      </c>
      <c r="N113" s="25" t="s">
        <v>81</v>
      </c>
      <c r="O113" s="25">
        <v>71</v>
      </c>
      <c r="P113" s="25" t="s">
        <v>81</v>
      </c>
      <c r="Q113" s="25" t="s">
        <v>81</v>
      </c>
      <c r="R113" s="25" t="s">
        <v>72</v>
      </c>
      <c r="S113" s="25" t="s">
        <v>81</v>
      </c>
      <c r="T113" s="25">
        <v>71</v>
      </c>
      <c r="V113" s="25" t="s">
        <v>70</v>
      </c>
      <c r="X113" s="25" t="s">
        <v>80</v>
      </c>
      <c r="Y113" s="25" t="s">
        <v>79</v>
      </c>
    </row>
    <row r="114" spans="5:25" s="24" customFormat="1" hidden="1">
      <c r="E114" s="24">
        <v>808</v>
      </c>
      <c r="F114" s="25" t="s">
        <v>81</v>
      </c>
      <c r="G114" s="25" t="s">
        <v>76</v>
      </c>
      <c r="H114" s="25">
        <v>6</v>
      </c>
      <c r="I114" s="25" t="s">
        <v>80</v>
      </c>
      <c r="J114" s="25" t="s">
        <v>74</v>
      </c>
      <c r="K114" s="25" t="s">
        <v>69</v>
      </c>
      <c r="L114" s="25" t="s">
        <v>82</v>
      </c>
      <c r="M114" s="25" t="s">
        <v>83</v>
      </c>
      <c r="N114" s="25" t="s">
        <v>82</v>
      </c>
      <c r="O114" s="25">
        <v>81</v>
      </c>
      <c r="P114" s="25" t="s">
        <v>82</v>
      </c>
      <c r="Q114" s="25" t="s">
        <v>82</v>
      </c>
      <c r="R114" s="25" t="s">
        <v>72</v>
      </c>
      <c r="S114" s="25" t="s">
        <v>82</v>
      </c>
      <c r="T114" s="25">
        <v>81</v>
      </c>
      <c r="V114" s="25" t="s">
        <v>70</v>
      </c>
      <c r="X114" s="25" t="s">
        <v>80</v>
      </c>
      <c r="Y114" s="25" t="s">
        <v>79</v>
      </c>
    </row>
    <row r="115" spans="5:25" s="24" customFormat="1" hidden="1">
      <c r="E115" s="24">
        <v>809</v>
      </c>
      <c r="F115" s="25" t="s">
        <v>81</v>
      </c>
      <c r="G115" s="25" t="s">
        <v>76</v>
      </c>
      <c r="H115" s="25">
        <v>6</v>
      </c>
      <c r="I115" s="25" t="s">
        <v>80</v>
      </c>
      <c r="J115" s="25" t="s">
        <v>74</v>
      </c>
      <c r="K115" s="25" t="s">
        <v>69</v>
      </c>
      <c r="L115" s="25" t="s">
        <v>82</v>
      </c>
      <c r="M115" s="25" t="s">
        <v>83</v>
      </c>
      <c r="N115" s="25" t="s">
        <v>82</v>
      </c>
      <c r="O115" s="25">
        <v>81</v>
      </c>
      <c r="P115" s="25" t="s">
        <v>82</v>
      </c>
      <c r="Q115" s="25" t="s">
        <v>82</v>
      </c>
      <c r="R115" s="25" t="s">
        <v>72</v>
      </c>
      <c r="S115" s="25" t="s">
        <v>82</v>
      </c>
      <c r="T115" s="25">
        <v>81</v>
      </c>
      <c r="V115" s="25" t="s">
        <v>70</v>
      </c>
      <c r="X115" s="25" t="s">
        <v>80</v>
      </c>
      <c r="Y115" s="25" t="s">
        <v>79</v>
      </c>
    </row>
    <row r="116" spans="5:25" s="24" customFormat="1" hidden="1">
      <c r="E116" s="24">
        <v>810</v>
      </c>
      <c r="F116" s="25" t="s">
        <v>81</v>
      </c>
      <c r="G116" s="25" t="s">
        <v>76</v>
      </c>
      <c r="H116" s="25">
        <v>6</v>
      </c>
      <c r="I116" s="25" t="s">
        <v>80</v>
      </c>
      <c r="J116" s="25" t="s">
        <v>74</v>
      </c>
      <c r="K116" s="25" t="s">
        <v>69</v>
      </c>
      <c r="L116" s="25" t="s">
        <v>82</v>
      </c>
      <c r="M116" s="25" t="s">
        <v>83</v>
      </c>
      <c r="N116" s="25" t="s">
        <v>82</v>
      </c>
      <c r="O116" s="25">
        <v>81</v>
      </c>
      <c r="P116" s="25" t="s">
        <v>82</v>
      </c>
      <c r="Q116" s="25" t="s">
        <v>82</v>
      </c>
      <c r="R116" s="25" t="s">
        <v>72</v>
      </c>
      <c r="S116" s="25" t="s">
        <v>82</v>
      </c>
      <c r="T116" s="25">
        <v>81</v>
      </c>
      <c r="V116" s="25" t="s">
        <v>70</v>
      </c>
      <c r="X116" s="25" t="s">
        <v>80</v>
      </c>
      <c r="Y116" s="25" t="s">
        <v>79</v>
      </c>
    </row>
    <row r="117" spans="5:25" s="24" customFormat="1" hidden="1">
      <c r="E117" s="24">
        <v>811</v>
      </c>
      <c r="F117" s="25" t="s">
        <v>82</v>
      </c>
      <c r="G117" s="25" t="s">
        <v>76</v>
      </c>
      <c r="H117" s="25">
        <v>6</v>
      </c>
      <c r="I117" s="25" t="s">
        <v>80</v>
      </c>
      <c r="J117" s="25" t="s">
        <v>74</v>
      </c>
      <c r="K117" s="25" t="s">
        <v>69</v>
      </c>
      <c r="L117" s="25" t="s">
        <v>82</v>
      </c>
      <c r="M117" s="25" t="s">
        <v>83</v>
      </c>
      <c r="N117" s="25" t="s">
        <v>82</v>
      </c>
      <c r="O117" s="25">
        <v>81</v>
      </c>
      <c r="P117" s="25" t="s">
        <v>82</v>
      </c>
      <c r="Q117" s="25" t="s">
        <v>82</v>
      </c>
      <c r="R117" s="25" t="s">
        <v>72</v>
      </c>
      <c r="S117" s="25" t="s">
        <v>82</v>
      </c>
      <c r="T117" s="25">
        <v>81</v>
      </c>
      <c r="V117" s="25" t="s">
        <v>70</v>
      </c>
      <c r="X117" s="25" t="s">
        <v>80</v>
      </c>
      <c r="Y117" s="25" t="s">
        <v>79</v>
      </c>
    </row>
    <row r="118" spans="5:25" s="24" customFormat="1" hidden="1">
      <c r="E118" s="24">
        <v>812</v>
      </c>
      <c r="F118" s="25" t="s">
        <v>82</v>
      </c>
      <c r="G118" s="25" t="s">
        <v>76</v>
      </c>
      <c r="H118" s="25">
        <v>6</v>
      </c>
      <c r="I118" s="25" t="s">
        <v>80</v>
      </c>
      <c r="J118" s="25" t="s">
        <v>74</v>
      </c>
      <c r="K118" s="25" t="s">
        <v>69</v>
      </c>
      <c r="L118" s="25" t="s">
        <v>82</v>
      </c>
      <c r="M118" s="25" t="s">
        <v>83</v>
      </c>
      <c r="N118" s="25" t="s">
        <v>82</v>
      </c>
      <c r="O118" s="25">
        <v>81</v>
      </c>
      <c r="P118" s="25" t="s">
        <v>82</v>
      </c>
      <c r="Q118" s="25" t="s">
        <v>82</v>
      </c>
      <c r="R118" s="25" t="s">
        <v>72</v>
      </c>
      <c r="S118" s="25" t="s">
        <v>82</v>
      </c>
      <c r="T118" s="25">
        <v>81</v>
      </c>
      <c r="V118" s="25" t="s">
        <v>70</v>
      </c>
      <c r="X118" s="25" t="s">
        <v>80</v>
      </c>
      <c r="Y118" s="25" t="s">
        <v>79</v>
      </c>
    </row>
    <row r="119" spans="5:25" s="24" customFormat="1" hidden="1">
      <c r="E119" s="24">
        <v>801</v>
      </c>
      <c r="F119" s="25" t="s">
        <v>82</v>
      </c>
      <c r="G119" s="25" t="s">
        <v>76</v>
      </c>
      <c r="H119" s="25">
        <v>6</v>
      </c>
      <c r="I119" s="25" t="s">
        <v>80</v>
      </c>
      <c r="J119" s="25" t="s">
        <v>74</v>
      </c>
      <c r="K119" s="25" t="s">
        <v>69</v>
      </c>
      <c r="L119" s="25" t="s">
        <v>82</v>
      </c>
      <c r="M119" s="25" t="s">
        <v>83</v>
      </c>
      <c r="N119" s="25" t="s">
        <v>82</v>
      </c>
      <c r="O119" s="25">
        <v>81</v>
      </c>
      <c r="P119" s="25" t="s">
        <v>82</v>
      </c>
      <c r="Q119" s="25" t="s">
        <v>82</v>
      </c>
      <c r="R119" s="25" t="s">
        <v>72</v>
      </c>
      <c r="S119" s="25" t="s">
        <v>82</v>
      </c>
      <c r="T119" s="25">
        <v>81</v>
      </c>
      <c r="V119" s="25" t="s">
        <v>70</v>
      </c>
      <c r="X119" s="25" t="s">
        <v>80</v>
      </c>
      <c r="Y119" s="25" t="s">
        <v>79</v>
      </c>
    </row>
    <row r="120" spans="5:25" s="24" customFormat="1" hidden="1">
      <c r="E120" s="24">
        <v>802</v>
      </c>
      <c r="F120" s="25" t="s">
        <v>82</v>
      </c>
      <c r="G120" s="25" t="s">
        <v>76</v>
      </c>
      <c r="H120" s="25">
        <v>6</v>
      </c>
      <c r="I120" s="25" t="s">
        <v>80</v>
      </c>
      <c r="J120" s="25" t="s">
        <v>74</v>
      </c>
      <c r="K120" s="25" t="s">
        <v>69</v>
      </c>
      <c r="L120" s="25" t="s">
        <v>82</v>
      </c>
      <c r="M120" s="25" t="s">
        <v>83</v>
      </c>
      <c r="N120" s="25" t="s">
        <v>82</v>
      </c>
      <c r="O120" s="25">
        <v>81</v>
      </c>
      <c r="P120" s="25" t="s">
        <v>82</v>
      </c>
      <c r="Q120" s="25" t="s">
        <v>82</v>
      </c>
      <c r="R120" s="25" t="s">
        <v>72</v>
      </c>
      <c r="S120" s="25" t="s">
        <v>82</v>
      </c>
      <c r="T120" s="25">
        <v>81</v>
      </c>
      <c r="V120" s="25" t="s">
        <v>70</v>
      </c>
      <c r="X120" s="25" t="s">
        <v>80</v>
      </c>
      <c r="Y120" s="25" t="s">
        <v>79</v>
      </c>
    </row>
    <row r="121" spans="5:25" s="24" customFormat="1" hidden="1">
      <c r="E121" s="24">
        <v>803</v>
      </c>
      <c r="F121" s="25" t="s">
        <v>82</v>
      </c>
      <c r="G121" s="25" t="s">
        <v>76</v>
      </c>
      <c r="H121" s="25">
        <v>6</v>
      </c>
      <c r="I121" s="25" t="s">
        <v>80</v>
      </c>
      <c r="J121" s="25" t="s">
        <v>74</v>
      </c>
      <c r="K121" s="25" t="s">
        <v>69</v>
      </c>
      <c r="L121" s="25" t="s">
        <v>82</v>
      </c>
      <c r="M121" s="25" t="s">
        <v>83</v>
      </c>
      <c r="N121" s="25" t="s">
        <v>82</v>
      </c>
      <c r="O121" s="25">
        <v>81</v>
      </c>
      <c r="P121" s="25" t="s">
        <v>82</v>
      </c>
      <c r="Q121" s="25" t="s">
        <v>82</v>
      </c>
      <c r="R121" s="25" t="s">
        <v>72</v>
      </c>
      <c r="S121" s="25" t="s">
        <v>82</v>
      </c>
      <c r="T121" s="25">
        <v>81</v>
      </c>
      <c r="V121" s="25" t="s">
        <v>70</v>
      </c>
      <c r="X121" s="25" t="s">
        <v>80</v>
      </c>
      <c r="Y121" s="25" t="s">
        <v>79</v>
      </c>
    </row>
    <row r="122" spans="5:25" s="24" customFormat="1" hidden="1">
      <c r="E122" s="24">
        <v>804</v>
      </c>
      <c r="F122" s="25" t="s">
        <v>82</v>
      </c>
      <c r="G122" s="25" t="s">
        <v>76</v>
      </c>
      <c r="H122" s="25">
        <v>6</v>
      </c>
      <c r="I122" s="25" t="s">
        <v>80</v>
      </c>
      <c r="J122" s="25" t="s">
        <v>74</v>
      </c>
      <c r="K122" s="25" t="s">
        <v>69</v>
      </c>
      <c r="L122" s="25" t="s">
        <v>82</v>
      </c>
      <c r="M122" s="25" t="s">
        <v>83</v>
      </c>
      <c r="N122" s="25" t="s">
        <v>82</v>
      </c>
      <c r="O122" s="25">
        <v>81</v>
      </c>
      <c r="P122" s="25" t="s">
        <v>82</v>
      </c>
      <c r="Q122" s="25" t="s">
        <v>82</v>
      </c>
      <c r="R122" s="25" t="s">
        <v>72</v>
      </c>
      <c r="S122" s="25" t="s">
        <v>82</v>
      </c>
      <c r="T122" s="25">
        <v>81</v>
      </c>
      <c r="V122" s="25" t="s">
        <v>70</v>
      </c>
      <c r="X122" s="25" t="s">
        <v>80</v>
      </c>
      <c r="Y122" s="25" t="s">
        <v>79</v>
      </c>
    </row>
    <row r="123" spans="5:25" s="24" customFormat="1" hidden="1">
      <c r="E123" s="24">
        <v>805</v>
      </c>
      <c r="F123" s="25" t="s">
        <v>82</v>
      </c>
      <c r="G123" s="25" t="s">
        <v>76</v>
      </c>
      <c r="H123" s="25">
        <v>6</v>
      </c>
      <c r="I123" s="25" t="s">
        <v>80</v>
      </c>
      <c r="J123" s="25" t="s">
        <v>74</v>
      </c>
      <c r="K123" s="25" t="s">
        <v>69</v>
      </c>
      <c r="L123" s="25" t="s">
        <v>82</v>
      </c>
      <c r="M123" s="25" t="s">
        <v>83</v>
      </c>
      <c r="N123" s="25" t="s">
        <v>82</v>
      </c>
      <c r="O123" s="25">
        <v>81</v>
      </c>
      <c r="P123" s="25" t="s">
        <v>82</v>
      </c>
      <c r="Q123" s="25" t="s">
        <v>82</v>
      </c>
      <c r="R123" s="25" t="s">
        <v>72</v>
      </c>
      <c r="S123" s="25" t="s">
        <v>82</v>
      </c>
      <c r="T123" s="25">
        <v>81</v>
      </c>
      <c r="V123" s="25" t="s">
        <v>70</v>
      </c>
      <c r="X123" s="25" t="s">
        <v>80</v>
      </c>
      <c r="Y123" s="25" t="s">
        <v>79</v>
      </c>
    </row>
    <row r="124" spans="5:25" s="24" customFormat="1" hidden="1">
      <c r="E124" s="24">
        <v>806</v>
      </c>
      <c r="F124" s="25" t="s">
        <v>82</v>
      </c>
      <c r="G124" s="25" t="s">
        <v>76</v>
      </c>
      <c r="H124" s="25">
        <v>6</v>
      </c>
      <c r="I124" s="25" t="s">
        <v>80</v>
      </c>
      <c r="J124" s="25" t="s">
        <v>74</v>
      </c>
      <c r="K124" s="25" t="s">
        <v>69</v>
      </c>
      <c r="L124" s="25" t="s">
        <v>82</v>
      </c>
      <c r="M124" s="25" t="s">
        <v>83</v>
      </c>
      <c r="N124" s="25" t="s">
        <v>82</v>
      </c>
      <c r="O124" s="25">
        <v>81</v>
      </c>
      <c r="P124" s="25" t="s">
        <v>82</v>
      </c>
      <c r="Q124" s="25" t="s">
        <v>82</v>
      </c>
      <c r="R124" s="25" t="s">
        <v>72</v>
      </c>
      <c r="S124" s="25" t="s">
        <v>82</v>
      </c>
      <c r="T124" s="25">
        <v>81</v>
      </c>
      <c r="V124" s="25" t="s">
        <v>70</v>
      </c>
      <c r="X124" s="25" t="s">
        <v>80</v>
      </c>
      <c r="Y124" s="25" t="s">
        <v>79</v>
      </c>
    </row>
    <row r="125" spans="5:25" s="24" customFormat="1" hidden="1">
      <c r="E125" s="24">
        <v>807</v>
      </c>
      <c r="F125" s="25" t="s">
        <v>82</v>
      </c>
      <c r="G125" s="25" t="s">
        <v>76</v>
      </c>
      <c r="H125" s="25">
        <v>6</v>
      </c>
      <c r="I125" s="25" t="s">
        <v>80</v>
      </c>
      <c r="J125" s="25" t="s">
        <v>74</v>
      </c>
      <c r="K125" s="25" t="s">
        <v>69</v>
      </c>
      <c r="L125" s="25" t="s">
        <v>82</v>
      </c>
      <c r="M125" s="25" t="s">
        <v>83</v>
      </c>
      <c r="N125" s="25" t="s">
        <v>82</v>
      </c>
      <c r="O125" s="25">
        <v>81</v>
      </c>
      <c r="P125" s="25" t="s">
        <v>82</v>
      </c>
      <c r="Q125" s="25" t="s">
        <v>82</v>
      </c>
      <c r="R125" s="25" t="s">
        <v>72</v>
      </c>
      <c r="S125" s="25" t="s">
        <v>82</v>
      </c>
      <c r="T125" s="25">
        <v>81</v>
      </c>
      <c r="V125" s="25" t="s">
        <v>70</v>
      </c>
      <c r="X125" s="25" t="s">
        <v>80</v>
      </c>
      <c r="Y125" s="25" t="s">
        <v>79</v>
      </c>
    </row>
    <row r="126" spans="5:25" s="24" customFormat="1" hidden="1">
      <c r="E126" s="24">
        <v>908</v>
      </c>
      <c r="F126" s="25" t="s">
        <v>82</v>
      </c>
      <c r="G126" s="25" t="s">
        <v>76</v>
      </c>
      <c r="H126" s="25">
        <v>6</v>
      </c>
      <c r="I126" s="25" t="s">
        <v>80</v>
      </c>
      <c r="J126" s="25" t="s">
        <v>74</v>
      </c>
      <c r="K126" s="25" t="s">
        <v>69</v>
      </c>
      <c r="L126" s="25" t="s">
        <v>84</v>
      </c>
      <c r="M126" s="25" t="s">
        <v>83</v>
      </c>
      <c r="N126" s="25" t="s">
        <v>84</v>
      </c>
      <c r="O126" s="25">
        <v>91</v>
      </c>
      <c r="P126" s="25" t="s">
        <v>84</v>
      </c>
      <c r="Q126" s="25" t="s">
        <v>84</v>
      </c>
      <c r="R126" s="25" t="s">
        <v>72</v>
      </c>
      <c r="S126" s="25" t="s">
        <v>84</v>
      </c>
      <c r="T126" s="25">
        <v>91</v>
      </c>
      <c r="V126" s="25" t="s">
        <v>70</v>
      </c>
      <c r="X126" s="25" t="s">
        <v>80</v>
      </c>
      <c r="Y126" s="25" t="s">
        <v>79</v>
      </c>
    </row>
    <row r="127" spans="5:25" s="24" customFormat="1" hidden="1">
      <c r="E127" s="24">
        <v>909</v>
      </c>
      <c r="F127" s="25" t="s">
        <v>82</v>
      </c>
      <c r="G127" s="25" t="s">
        <v>76</v>
      </c>
      <c r="H127" s="25">
        <v>6</v>
      </c>
      <c r="I127" s="25" t="s">
        <v>80</v>
      </c>
      <c r="J127" s="25" t="s">
        <v>74</v>
      </c>
      <c r="K127" s="25" t="s">
        <v>69</v>
      </c>
      <c r="L127" s="25" t="s">
        <v>84</v>
      </c>
      <c r="M127" s="25" t="s">
        <v>83</v>
      </c>
      <c r="N127" s="25" t="s">
        <v>84</v>
      </c>
      <c r="O127" s="25">
        <v>91</v>
      </c>
      <c r="P127" s="25" t="s">
        <v>84</v>
      </c>
      <c r="Q127" s="25" t="s">
        <v>84</v>
      </c>
      <c r="R127" s="25" t="s">
        <v>72</v>
      </c>
      <c r="S127" s="25" t="s">
        <v>84</v>
      </c>
      <c r="T127" s="25">
        <v>91</v>
      </c>
      <c r="V127" s="25" t="s">
        <v>70</v>
      </c>
      <c r="X127" s="25" t="s">
        <v>80</v>
      </c>
      <c r="Y127" s="25" t="s">
        <v>79</v>
      </c>
    </row>
    <row r="128" spans="5:25" s="24" customFormat="1" hidden="1">
      <c r="E128" s="24">
        <v>910</v>
      </c>
      <c r="F128" s="25" t="s">
        <v>82</v>
      </c>
      <c r="G128" s="25" t="s">
        <v>76</v>
      </c>
      <c r="H128" s="25">
        <v>6</v>
      </c>
      <c r="I128" s="25" t="s">
        <v>80</v>
      </c>
      <c r="J128" s="25" t="s">
        <v>74</v>
      </c>
      <c r="K128" s="25" t="s">
        <v>69</v>
      </c>
      <c r="L128" s="25" t="s">
        <v>84</v>
      </c>
      <c r="M128" s="25" t="s">
        <v>83</v>
      </c>
      <c r="N128" s="25" t="s">
        <v>84</v>
      </c>
      <c r="O128" s="25">
        <v>91</v>
      </c>
      <c r="P128" s="25" t="s">
        <v>84</v>
      </c>
      <c r="Q128" s="25" t="s">
        <v>84</v>
      </c>
      <c r="R128" s="25" t="s">
        <v>72</v>
      </c>
      <c r="S128" s="25" t="s">
        <v>84</v>
      </c>
      <c r="T128" s="25">
        <v>91</v>
      </c>
      <c r="V128" s="25" t="s">
        <v>70</v>
      </c>
      <c r="X128" s="25" t="s">
        <v>80</v>
      </c>
      <c r="Y128" s="25" t="s">
        <v>79</v>
      </c>
    </row>
    <row r="129" spans="5:25" s="24" customFormat="1" hidden="1">
      <c r="E129" s="24">
        <v>911</v>
      </c>
      <c r="F129" s="25" t="s">
        <v>84</v>
      </c>
      <c r="G129" s="25" t="s">
        <v>76</v>
      </c>
      <c r="H129" s="25">
        <v>6</v>
      </c>
      <c r="I129" s="25" t="s">
        <v>80</v>
      </c>
      <c r="J129" s="25" t="s">
        <v>74</v>
      </c>
      <c r="K129" s="25" t="s">
        <v>69</v>
      </c>
      <c r="L129" s="25" t="s">
        <v>84</v>
      </c>
      <c r="M129" s="25" t="s">
        <v>83</v>
      </c>
      <c r="N129" s="25" t="s">
        <v>84</v>
      </c>
      <c r="O129" s="25">
        <v>91</v>
      </c>
      <c r="P129" s="25" t="s">
        <v>84</v>
      </c>
      <c r="Q129" s="25" t="s">
        <v>84</v>
      </c>
      <c r="R129" s="25" t="s">
        <v>72</v>
      </c>
      <c r="S129" s="25" t="s">
        <v>84</v>
      </c>
      <c r="T129" s="25">
        <v>91</v>
      </c>
      <c r="V129" s="25" t="s">
        <v>70</v>
      </c>
      <c r="X129" s="25" t="s">
        <v>80</v>
      </c>
      <c r="Y129" s="25" t="s">
        <v>79</v>
      </c>
    </row>
    <row r="130" spans="5:25" s="24" customFormat="1" hidden="1">
      <c r="E130" s="24">
        <v>912</v>
      </c>
      <c r="F130" s="25" t="s">
        <v>84</v>
      </c>
      <c r="G130" s="25" t="s">
        <v>76</v>
      </c>
      <c r="H130" s="25">
        <v>6</v>
      </c>
      <c r="I130" s="25" t="s">
        <v>80</v>
      </c>
      <c r="J130" s="25" t="s">
        <v>74</v>
      </c>
      <c r="K130" s="25" t="s">
        <v>69</v>
      </c>
      <c r="L130" s="25" t="s">
        <v>84</v>
      </c>
      <c r="M130" s="25" t="s">
        <v>83</v>
      </c>
      <c r="N130" s="25" t="s">
        <v>84</v>
      </c>
      <c r="O130" s="25">
        <v>91</v>
      </c>
      <c r="P130" s="25" t="s">
        <v>84</v>
      </c>
      <c r="Q130" s="25" t="s">
        <v>84</v>
      </c>
      <c r="R130" s="25" t="s">
        <v>72</v>
      </c>
      <c r="S130" s="25" t="s">
        <v>84</v>
      </c>
      <c r="T130" s="25">
        <v>91</v>
      </c>
      <c r="V130" s="25" t="s">
        <v>70</v>
      </c>
      <c r="X130" s="25" t="s">
        <v>80</v>
      </c>
      <c r="Y130" s="25" t="s">
        <v>79</v>
      </c>
    </row>
    <row r="131" spans="5:25" s="24" customFormat="1" hidden="1">
      <c r="E131" s="24">
        <v>901</v>
      </c>
      <c r="F131" s="25" t="s">
        <v>84</v>
      </c>
      <c r="G131" s="25" t="s">
        <v>76</v>
      </c>
      <c r="H131" s="25">
        <v>6</v>
      </c>
      <c r="I131" s="25" t="s">
        <v>80</v>
      </c>
      <c r="J131" s="25" t="s">
        <v>74</v>
      </c>
      <c r="K131" s="25" t="s">
        <v>69</v>
      </c>
      <c r="L131" s="25" t="s">
        <v>84</v>
      </c>
      <c r="M131" s="25" t="s">
        <v>83</v>
      </c>
      <c r="N131" s="25" t="s">
        <v>84</v>
      </c>
      <c r="O131" s="25">
        <v>91</v>
      </c>
      <c r="P131" s="25" t="s">
        <v>84</v>
      </c>
      <c r="Q131" s="25" t="s">
        <v>84</v>
      </c>
      <c r="R131" s="25" t="s">
        <v>72</v>
      </c>
      <c r="S131" s="25" t="s">
        <v>84</v>
      </c>
      <c r="T131" s="25">
        <v>91</v>
      </c>
      <c r="V131" s="25" t="s">
        <v>70</v>
      </c>
      <c r="X131" s="25" t="s">
        <v>80</v>
      </c>
      <c r="Y131" s="25" t="s">
        <v>79</v>
      </c>
    </row>
    <row r="132" spans="5:25" s="24" customFormat="1" hidden="1">
      <c r="E132" s="24">
        <v>902</v>
      </c>
      <c r="F132" s="25" t="s">
        <v>84</v>
      </c>
      <c r="G132" s="25" t="s">
        <v>76</v>
      </c>
      <c r="H132" s="25">
        <v>6</v>
      </c>
      <c r="I132" s="25" t="s">
        <v>80</v>
      </c>
      <c r="J132" s="25" t="s">
        <v>74</v>
      </c>
      <c r="K132" s="25" t="s">
        <v>69</v>
      </c>
      <c r="L132" s="25" t="s">
        <v>84</v>
      </c>
      <c r="M132" s="25" t="s">
        <v>83</v>
      </c>
      <c r="N132" s="25" t="s">
        <v>84</v>
      </c>
      <c r="O132" s="25">
        <v>91</v>
      </c>
      <c r="P132" s="25" t="s">
        <v>84</v>
      </c>
      <c r="Q132" s="25" t="s">
        <v>84</v>
      </c>
      <c r="R132" s="25" t="s">
        <v>72</v>
      </c>
      <c r="S132" s="25" t="s">
        <v>84</v>
      </c>
      <c r="T132" s="25">
        <v>91</v>
      </c>
      <c r="V132" s="25" t="s">
        <v>70</v>
      </c>
      <c r="X132" s="25" t="s">
        <v>80</v>
      </c>
      <c r="Y132" s="25" t="s">
        <v>79</v>
      </c>
    </row>
    <row r="133" spans="5:25" s="24" customFormat="1" hidden="1">
      <c r="E133" s="24">
        <v>903</v>
      </c>
      <c r="F133" s="25" t="s">
        <v>84</v>
      </c>
      <c r="G133" s="25" t="s">
        <v>76</v>
      </c>
      <c r="H133" s="25">
        <v>6</v>
      </c>
      <c r="I133" s="25" t="s">
        <v>80</v>
      </c>
      <c r="J133" s="25" t="s">
        <v>74</v>
      </c>
      <c r="K133" s="25" t="s">
        <v>69</v>
      </c>
      <c r="L133" s="25" t="s">
        <v>84</v>
      </c>
      <c r="M133" s="25" t="s">
        <v>83</v>
      </c>
      <c r="N133" s="25" t="s">
        <v>84</v>
      </c>
      <c r="O133" s="25">
        <v>91</v>
      </c>
      <c r="P133" s="25" t="s">
        <v>84</v>
      </c>
      <c r="Q133" s="25" t="s">
        <v>84</v>
      </c>
      <c r="R133" s="25" t="s">
        <v>72</v>
      </c>
      <c r="S133" s="25" t="s">
        <v>84</v>
      </c>
      <c r="T133" s="25">
        <v>91</v>
      </c>
      <c r="V133" s="25" t="s">
        <v>70</v>
      </c>
      <c r="X133" s="25" t="s">
        <v>80</v>
      </c>
      <c r="Y133" s="25" t="s">
        <v>79</v>
      </c>
    </row>
    <row r="134" spans="5:25" s="24" customFormat="1" hidden="1">
      <c r="E134" s="24">
        <v>904</v>
      </c>
      <c r="F134" s="25" t="s">
        <v>84</v>
      </c>
      <c r="G134" s="25" t="s">
        <v>76</v>
      </c>
      <c r="H134" s="25">
        <v>6</v>
      </c>
      <c r="I134" s="25" t="s">
        <v>80</v>
      </c>
      <c r="J134" s="25" t="s">
        <v>74</v>
      </c>
      <c r="K134" s="25" t="s">
        <v>69</v>
      </c>
      <c r="L134" s="25" t="s">
        <v>84</v>
      </c>
      <c r="M134" s="25" t="s">
        <v>83</v>
      </c>
      <c r="N134" s="25" t="s">
        <v>84</v>
      </c>
      <c r="O134" s="25">
        <v>91</v>
      </c>
      <c r="P134" s="25" t="s">
        <v>84</v>
      </c>
      <c r="Q134" s="25" t="s">
        <v>84</v>
      </c>
      <c r="R134" s="25" t="s">
        <v>72</v>
      </c>
      <c r="S134" s="25" t="s">
        <v>84</v>
      </c>
      <c r="T134" s="25">
        <v>91</v>
      </c>
      <c r="V134" s="25" t="s">
        <v>70</v>
      </c>
      <c r="X134" s="25" t="s">
        <v>80</v>
      </c>
      <c r="Y134" s="25" t="s">
        <v>79</v>
      </c>
    </row>
    <row r="135" spans="5:25" s="24" customFormat="1" hidden="1">
      <c r="E135" s="24">
        <v>905</v>
      </c>
      <c r="F135" s="25" t="s">
        <v>84</v>
      </c>
      <c r="G135" s="25" t="s">
        <v>76</v>
      </c>
      <c r="H135" s="25">
        <v>6</v>
      </c>
      <c r="I135" s="25" t="s">
        <v>80</v>
      </c>
      <c r="J135" s="25" t="s">
        <v>74</v>
      </c>
      <c r="K135" s="25" t="s">
        <v>69</v>
      </c>
      <c r="L135" s="25" t="s">
        <v>84</v>
      </c>
      <c r="M135" s="25" t="s">
        <v>83</v>
      </c>
      <c r="N135" s="25" t="s">
        <v>84</v>
      </c>
      <c r="O135" s="25">
        <v>91</v>
      </c>
      <c r="P135" s="25" t="s">
        <v>84</v>
      </c>
      <c r="Q135" s="25" t="s">
        <v>84</v>
      </c>
      <c r="R135" s="25" t="s">
        <v>72</v>
      </c>
      <c r="S135" s="25" t="s">
        <v>84</v>
      </c>
      <c r="T135" s="25">
        <v>91</v>
      </c>
      <c r="V135" s="25" t="s">
        <v>70</v>
      </c>
      <c r="X135" s="25" t="s">
        <v>80</v>
      </c>
      <c r="Y135" s="25" t="s">
        <v>79</v>
      </c>
    </row>
    <row r="136" spans="5:25" s="24" customFormat="1" hidden="1">
      <c r="E136" s="24">
        <v>906</v>
      </c>
      <c r="F136" s="25" t="s">
        <v>84</v>
      </c>
      <c r="G136" s="25" t="s">
        <v>76</v>
      </c>
      <c r="H136" s="25">
        <v>6</v>
      </c>
      <c r="I136" s="25" t="s">
        <v>80</v>
      </c>
      <c r="J136" s="25" t="s">
        <v>74</v>
      </c>
      <c r="K136" s="25" t="s">
        <v>69</v>
      </c>
      <c r="L136" s="25" t="s">
        <v>84</v>
      </c>
      <c r="M136" s="25" t="s">
        <v>83</v>
      </c>
      <c r="N136" s="25" t="s">
        <v>84</v>
      </c>
      <c r="O136" s="25">
        <v>91</v>
      </c>
      <c r="P136" s="25" t="s">
        <v>84</v>
      </c>
      <c r="Q136" s="25" t="s">
        <v>84</v>
      </c>
      <c r="R136" s="25" t="s">
        <v>72</v>
      </c>
      <c r="S136" s="25" t="s">
        <v>84</v>
      </c>
      <c r="T136" s="25">
        <v>91</v>
      </c>
      <c r="V136" s="25" t="s">
        <v>70</v>
      </c>
      <c r="X136" s="25" t="s">
        <v>80</v>
      </c>
      <c r="Y136" s="25" t="s">
        <v>79</v>
      </c>
    </row>
    <row r="137" spans="5:25" s="24" customFormat="1" hidden="1">
      <c r="E137" s="24">
        <v>907</v>
      </c>
      <c r="F137" s="25" t="s">
        <v>84</v>
      </c>
      <c r="G137" s="25" t="s">
        <v>76</v>
      </c>
      <c r="H137" s="25">
        <v>6</v>
      </c>
      <c r="I137" s="25" t="s">
        <v>80</v>
      </c>
      <c r="J137" s="25" t="s">
        <v>74</v>
      </c>
      <c r="K137" s="25" t="s">
        <v>69</v>
      </c>
      <c r="L137" s="25" t="s">
        <v>84</v>
      </c>
      <c r="M137" s="25" t="s">
        <v>83</v>
      </c>
      <c r="N137" s="25" t="s">
        <v>84</v>
      </c>
      <c r="O137" s="25">
        <v>91</v>
      </c>
      <c r="P137" s="25" t="s">
        <v>84</v>
      </c>
      <c r="Q137" s="25" t="s">
        <v>84</v>
      </c>
      <c r="R137" s="25" t="s">
        <v>72</v>
      </c>
      <c r="S137" s="25" t="s">
        <v>84</v>
      </c>
      <c r="T137" s="25">
        <v>91</v>
      </c>
      <c r="V137" s="25" t="s">
        <v>70</v>
      </c>
      <c r="X137" s="25" t="s">
        <v>80</v>
      </c>
      <c r="Y137" s="25" t="s">
        <v>79</v>
      </c>
    </row>
    <row r="138" spans="5:25" hidden="1"/>
    <row r="139" spans="5:25" hidden="1"/>
    <row r="140" spans="5:25" hidden="1"/>
    <row r="141" spans="5:25" hidden="1"/>
    <row r="142" spans="5:25" hidden="1"/>
    <row r="143" spans="5:25" hidden="1"/>
  </sheetData>
  <sheetProtection algorithmName="SHA-512" hashValue="RFvXgcKa8L6yIpnmaGw1hOlj3SSRjoplnrHfLlV5y0vnsnA+yRXAmrMpiVyRih0eZ8laMnhrRfAnrWI/j225JA==" saltValue="NqACiE/Jyb096Ieis48H+w==" spinCount="100000" sheet="1" objects="1" scenarios="1" selectLockedCells="1"/>
  <mergeCells count="27">
    <mergeCell ref="K4:AE4"/>
    <mergeCell ref="C16:D16"/>
    <mergeCell ref="C17:D17"/>
    <mergeCell ref="C25:D25"/>
    <mergeCell ref="C26:D26"/>
    <mergeCell ref="C19:D19"/>
    <mergeCell ref="C20:D20"/>
    <mergeCell ref="C21:D21"/>
    <mergeCell ref="C22:D22"/>
    <mergeCell ref="C23:D23"/>
    <mergeCell ref="C24:D24"/>
    <mergeCell ref="C18:D18"/>
    <mergeCell ref="B4:E4"/>
    <mergeCell ref="G4:J4"/>
    <mergeCell ref="Z2:AE3"/>
    <mergeCell ref="B3:G3"/>
    <mergeCell ref="H3:J3"/>
    <mergeCell ref="N3:Q3"/>
    <mergeCell ref="R3:S3"/>
    <mergeCell ref="T3:V3"/>
    <mergeCell ref="W3:Y3"/>
    <mergeCell ref="B2:G2"/>
    <mergeCell ref="H2:J2"/>
    <mergeCell ref="K2:M2"/>
    <mergeCell ref="R2:S2"/>
    <mergeCell ref="T2:V2"/>
    <mergeCell ref="W2:Y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7AEE4-B3C4-459A-BB94-AB6C29E323D1}">
  <sheetPr>
    <tabColor theme="9" tint="0.59999389629810485"/>
  </sheetPr>
  <dimension ref="B1:AF123"/>
  <sheetViews>
    <sheetView workbookViewId="0">
      <selection activeCell="N4" sqref="N4:AA4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3" width="0" hidden="1" customWidth="1"/>
  </cols>
  <sheetData>
    <row r="1" spans="2:31" ht="1" customHeight="1" thickBot="1">
      <c r="B1" s="23"/>
    </row>
    <row r="2" spans="2:31" ht="14" customHeight="1">
      <c r="B2" s="353" t="s">
        <v>85</v>
      </c>
      <c r="C2" s="354"/>
      <c r="D2" s="354"/>
      <c r="E2" s="354"/>
      <c r="F2" s="354"/>
      <c r="G2" s="355"/>
      <c r="H2" s="356" t="s">
        <v>86</v>
      </c>
      <c r="I2" s="354"/>
      <c r="J2" s="355"/>
      <c r="K2" s="278"/>
      <c r="L2" s="279"/>
      <c r="M2" s="280"/>
      <c r="N2" s="376" t="s">
        <v>104</v>
      </c>
      <c r="O2" s="378"/>
      <c r="P2" s="376" t="s">
        <v>105</v>
      </c>
      <c r="Q2" s="378"/>
      <c r="R2" s="376" t="s">
        <v>106</v>
      </c>
      <c r="S2" s="378"/>
      <c r="T2" s="376" t="s">
        <v>107</v>
      </c>
      <c r="U2" s="378"/>
      <c r="V2" s="379" t="s">
        <v>108</v>
      </c>
      <c r="W2" s="380"/>
      <c r="X2" s="376" t="s">
        <v>109</v>
      </c>
      <c r="Y2" s="378"/>
      <c r="Z2" s="376" t="s">
        <v>110</v>
      </c>
      <c r="AA2" s="378"/>
      <c r="AB2" s="376" t="s">
        <v>111</v>
      </c>
      <c r="AC2" s="378"/>
      <c r="AD2" s="376" t="s">
        <v>112</v>
      </c>
      <c r="AE2" s="377"/>
    </row>
    <row r="3" spans="2:31" ht="14" customHeight="1">
      <c r="B3" s="384" t="s">
        <v>113</v>
      </c>
      <c r="C3" s="385"/>
      <c r="D3" s="385"/>
      <c r="E3" s="385"/>
      <c r="F3" s="385"/>
      <c r="G3" s="386"/>
      <c r="H3" s="387" t="s">
        <v>13</v>
      </c>
      <c r="I3" s="388"/>
      <c r="J3" s="389"/>
      <c r="K3" s="390" t="s">
        <v>114</v>
      </c>
      <c r="L3" s="391"/>
      <c r="M3" s="392"/>
      <c r="N3" s="381"/>
      <c r="O3" s="382"/>
      <c r="P3" s="381"/>
      <c r="Q3" s="382"/>
      <c r="R3" s="381"/>
      <c r="S3" s="382"/>
      <c r="T3" s="381"/>
      <c r="U3" s="382"/>
      <c r="V3" s="381"/>
      <c r="W3" s="382"/>
      <c r="X3" s="381"/>
      <c r="Y3" s="382"/>
      <c r="Z3" s="381"/>
      <c r="AA3" s="382"/>
      <c r="AB3" s="381"/>
      <c r="AC3" s="382"/>
      <c r="AD3" s="381"/>
      <c r="AE3" s="383"/>
    </row>
    <row r="4" spans="2:31" ht="14" customHeight="1">
      <c r="B4" s="407" t="s">
        <v>17</v>
      </c>
      <c r="C4" s="408"/>
      <c r="D4" s="408"/>
      <c r="E4" s="409"/>
      <c r="F4" s="410"/>
      <c r="G4" s="411"/>
      <c r="H4" s="41"/>
      <c r="I4" s="42"/>
      <c r="J4" s="42"/>
      <c r="K4" s="390" t="s">
        <v>89</v>
      </c>
      <c r="L4" s="391"/>
      <c r="M4" s="392"/>
      <c r="N4" s="393"/>
      <c r="O4" s="394"/>
      <c r="P4" s="393"/>
      <c r="Q4" s="394"/>
      <c r="R4" s="393"/>
      <c r="S4" s="394"/>
      <c r="T4" s="393"/>
      <c r="U4" s="394"/>
      <c r="V4" s="393"/>
      <c r="W4" s="394"/>
      <c r="X4" s="393"/>
      <c r="Y4" s="394"/>
      <c r="Z4" s="393"/>
      <c r="AA4" s="394"/>
      <c r="AB4" s="395" t="s">
        <v>115</v>
      </c>
      <c r="AC4" s="396"/>
      <c r="AD4" s="396"/>
      <c r="AE4" s="397"/>
    </row>
    <row r="5" spans="2:31" ht="14" customHeight="1" thickBot="1">
      <c r="B5" s="401" t="s">
        <v>18</v>
      </c>
      <c r="C5" s="388"/>
      <c r="D5" s="388"/>
      <c r="E5" s="388"/>
      <c r="F5" s="388"/>
      <c r="G5" s="389"/>
      <c r="H5" s="402" t="str">
        <f>IF(AND(F12&gt;100,F4*I4&gt;0,F4&lt;10,I4&lt;13),VLOOKUP(F12,E15:S122,6,FALSE),"")</f>
        <v/>
      </c>
      <c r="I5" s="403"/>
      <c r="J5" s="404"/>
      <c r="K5" s="390" t="s">
        <v>116</v>
      </c>
      <c r="L5" s="391"/>
      <c r="M5" s="392"/>
      <c r="N5" s="405"/>
      <c r="O5" s="406"/>
      <c r="P5" s="405"/>
      <c r="Q5" s="406"/>
      <c r="R5" s="405"/>
      <c r="S5" s="406"/>
      <c r="T5" s="405"/>
      <c r="U5" s="406"/>
      <c r="V5" s="405"/>
      <c r="W5" s="406"/>
      <c r="X5" s="405"/>
      <c r="Y5" s="406"/>
      <c r="Z5" s="405"/>
      <c r="AA5" s="406"/>
      <c r="AB5" s="398"/>
      <c r="AC5" s="399"/>
      <c r="AD5" s="399"/>
      <c r="AE5" s="400"/>
    </row>
    <row r="6" spans="2:31" ht="14" customHeight="1" thickBot="1">
      <c r="B6" s="264" t="s">
        <v>24</v>
      </c>
      <c r="C6" s="265"/>
      <c r="D6" s="265"/>
      <c r="E6" s="265"/>
      <c r="F6" s="265"/>
      <c r="G6" s="266"/>
      <c r="H6" s="306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8"/>
    </row>
    <row r="7" spans="2:31" ht="7" hidden="1" customHeight="1">
      <c r="B7" s="23"/>
    </row>
    <row r="8" spans="2:31" ht="7" hidden="1" customHeight="1">
      <c r="B8" s="23"/>
    </row>
    <row r="9" spans="2:31" ht="7" hidden="1" customHeight="1">
      <c r="B9" s="23"/>
    </row>
    <row r="10" spans="2:31" ht="7" hidden="1" customHeight="1">
      <c r="B10" s="23"/>
    </row>
    <row r="11" spans="2:31" s="24" customFormat="1" hidden="1">
      <c r="Q11" s="30"/>
      <c r="Z11" s="25"/>
      <c r="AA11" s="25"/>
    </row>
    <row r="12" spans="2:31" s="24" customFormat="1" hidden="1">
      <c r="B12" s="25" t="s">
        <v>117</v>
      </c>
      <c r="D12" s="25"/>
      <c r="E12" s="25" t="s">
        <v>28</v>
      </c>
      <c r="F12" s="25">
        <f>F4*100+I4</f>
        <v>0</v>
      </c>
      <c r="G12" s="25"/>
      <c r="H12" s="25"/>
      <c r="I12" s="25"/>
      <c r="Q12" s="30"/>
    </row>
    <row r="13" spans="2:31" s="24" customFormat="1" hidden="1">
      <c r="D13" s="25"/>
      <c r="E13" s="25"/>
      <c r="F13" s="25"/>
      <c r="G13" s="25"/>
      <c r="I13" s="25"/>
      <c r="Q13" s="30"/>
    </row>
    <row r="14" spans="2:31" s="24" customFormat="1" hidden="1">
      <c r="B14" s="24" t="s">
        <v>28</v>
      </c>
      <c r="F14" s="25" t="s">
        <v>26</v>
      </c>
      <c r="G14" s="25" t="s">
        <v>29</v>
      </c>
      <c r="H14" s="25" t="s">
        <v>30</v>
      </c>
      <c r="I14" s="25" t="s">
        <v>31</v>
      </c>
      <c r="J14" s="25" t="s">
        <v>32</v>
      </c>
      <c r="K14" s="25" t="s">
        <v>33</v>
      </c>
      <c r="L14" s="25" t="s">
        <v>34</v>
      </c>
      <c r="M14" s="25" t="s">
        <v>35</v>
      </c>
      <c r="N14" s="25" t="s">
        <v>36</v>
      </c>
      <c r="O14" s="25" t="s">
        <v>37</v>
      </c>
      <c r="P14" s="25" t="s">
        <v>38</v>
      </c>
      <c r="Q14" s="25" t="s">
        <v>39</v>
      </c>
      <c r="R14" s="25" t="s">
        <v>40</v>
      </c>
      <c r="S14" s="25" t="s">
        <v>41</v>
      </c>
      <c r="T14" s="25" t="s">
        <v>42</v>
      </c>
      <c r="V14" s="25" t="s">
        <v>43</v>
      </c>
      <c r="X14" s="25" t="s">
        <v>44</v>
      </c>
    </row>
    <row r="15" spans="2:31" s="24" customFormat="1" hidden="1">
      <c r="B15" s="34">
        <v>1</v>
      </c>
      <c r="C15" s="35" t="s">
        <v>45</v>
      </c>
      <c r="E15" s="24">
        <v>108</v>
      </c>
      <c r="F15" s="36" t="s">
        <v>46</v>
      </c>
      <c r="G15" s="36" t="s">
        <v>46</v>
      </c>
      <c r="H15" s="36">
        <v>0</v>
      </c>
      <c r="I15" s="36" t="s">
        <v>46</v>
      </c>
      <c r="J15" s="36" t="s">
        <v>46</v>
      </c>
      <c r="K15" s="36" t="s">
        <v>46</v>
      </c>
      <c r="L15" s="36" t="s">
        <v>46</v>
      </c>
      <c r="M15" s="25" t="s">
        <v>47</v>
      </c>
      <c r="N15" s="25" t="s">
        <v>48</v>
      </c>
      <c r="O15" s="36" t="s">
        <v>46</v>
      </c>
      <c r="P15" s="36" t="s">
        <v>46</v>
      </c>
      <c r="Q15" s="36" t="s">
        <v>46</v>
      </c>
      <c r="R15" s="25" t="s">
        <v>49</v>
      </c>
      <c r="S15" s="25" t="s">
        <v>50</v>
      </c>
      <c r="T15" s="36" t="s">
        <v>46</v>
      </c>
      <c r="V15" s="36" t="s">
        <v>46</v>
      </c>
      <c r="X15" s="37" t="s">
        <v>51</v>
      </c>
      <c r="Y15" s="37" t="s">
        <v>51</v>
      </c>
    </row>
    <row r="16" spans="2:31" s="24" customFormat="1" hidden="1">
      <c r="B16" s="34">
        <v>2</v>
      </c>
      <c r="C16" s="35" t="s">
        <v>52</v>
      </c>
      <c r="E16" s="24">
        <v>109</v>
      </c>
      <c r="F16" s="36" t="s">
        <v>46</v>
      </c>
      <c r="G16" s="36" t="s">
        <v>46</v>
      </c>
      <c r="H16" s="36">
        <v>0</v>
      </c>
      <c r="I16" s="36" t="s">
        <v>46</v>
      </c>
      <c r="J16" s="36" t="s">
        <v>46</v>
      </c>
      <c r="K16" s="36" t="s">
        <v>46</v>
      </c>
      <c r="L16" s="36" t="s">
        <v>46</v>
      </c>
      <c r="M16" s="25" t="s">
        <v>47</v>
      </c>
      <c r="N16" s="25" t="s">
        <v>48</v>
      </c>
      <c r="O16" s="36" t="s">
        <v>46</v>
      </c>
      <c r="P16" s="36" t="s">
        <v>46</v>
      </c>
      <c r="Q16" s="36" t="s">
        <v>46</v>
      </c>
      <c r="R16" s="25" t="s">
        <v>49</v>
      </c>
      <c r="S16" s="25" t="s">
        <v>50</v>
      </c>
      <c r="T16" s="36" t="s">
        <v>46</v>
      </c>
      <c r="V16" s="36" t="s">
        <v>46</v>
      </c>
      <c r="X16" s="37" t="s">
        <v>51</v>
      </c>
      <c r="Y16" s="37" t="s">
        <v>51</v>
      </c>
    </row>
    <row r="17" spans="2:25" s="24" customFormat="1" hidden="1">
      <c r="B17" s="34">
        <v>3</v>
      </c>
      <c r="C17" s="35" t="s">
        <v>53</v>
      </c>
      <c r="E17" s="24">
        <v>110</v>
      </c>
      <c r="F17" s="36" t="s">
        <v>46</v>
      </c>
      <c r="G17" s="36" t="s">
        <v>46</v>
      </c>
      <c r="H17" s="36">
        <v>0</v>
      </c>
      <c r="I17" s="36" t="s">
        <v>46</v>
      </c>
      <c r="J17" s="36" t="s">
        <v>46</v>
      </c>
      <c r="K17" s="36" t="s">
        <v>46</v>
      </c>
      <c r="L17" s="36" t="s">
        <v>46</v>
      </c>
      <c r="M17" s="25" t="s">
        <v>47</v>
      </c>
      <c r="N17" s="25" t="s">
        <v>48</v>
      </c>
      <c r="O17" s="36" t="s">
        <v>46</v>
      </c>
      <c r="P17" s="36" t="s">
        <v>46</v>
      </c>
      <c r="Q17" s="36" t="s">
        <v>46</v>
      </c>
      <c r="R17" s="25" t="s">
        <v>49</v>
      </c>
      <c r="S17" s="25" t="s">
        <v>50</v>
      </c>
      <c r="T17" s="36" t="s">
        <v>46</v>
      </c>
      <c r="V17" s="36" t="s">
        <v>46</v>
      </c>
      <c r="X17" s="37" t="s">
        <v>51</v>
      </c>
      <c r="Y17" s="37" t="s">
        <v>51</v>
      </c>
    </row>
    <row r="18" spans="2:25" s="24" customFormat="1" hidden="1">
      <c r="B18" s="34">
        <v>4</v>
      </c>
      <c r="C18" s="35" t="s">
        <v>54</v>
      </c>
      <c r="E18" s="24">
        <v>111</v>
      </c>
      <c r="F18" s="25" t="s">
        <v>50</v>
      </c>
      <c r="G18" s="36" t="s">
        <v>46</v>
      </c>
      <c r="H18" s="36">
        <v>0</v>
      </c>
      <c r="I18" s="36" t="s">
        <v>46</v>
      </c>
      <c r="J18" s="25" t="s">
        <v>48</v>
      </c>
      <c r="K18" s="25" t="s">
        <v>55</v>
      </c>
      <c r="L18" s="25" t="s">
        <v>48</v>
      </c>
      <c r="M18" s="25" t="s">
        <v>47</v>
      </c>
      <c r="N18" s="25" t="s">
        <v>48</v>
      </c>
      <c r="O18" s="36" t="s">
        <v>46</v>
      </c>
      <c r="P18" s="36" t="s">
        <v>46</v>
      </c>
      <c r="Q18" s="25" t="s">
        <v>50</v>
      </c>
      <c r="R18" s="25" t="s">
        <v>49</v>
      </c>
      <c r="S18" s="25" t="s">
        <v>50</v>
      </c>
      <c r="T18" s="25">
        <v>11</v>
      </c>
      <c r="V18" s="25" t="s">
        <v>50</v>
      </c>
      <c r="X18" s="37" t="s">
        <v>51</v>
      </c>
      <c r="Y18" s="37" t="s">
        <v>51</v>
      </c>
    </row>
    <row r="19" spans="2:25" s="24" customFormat="1" hidden="1">
      <c r="B19" s="34">
        <v>5</v>
      </c>
      <c r="C19" s="35" t="s">
        <v>56</v>
      </c>
      <c r="E19" s="24">
        <v>112</v>
      </c>
      <c r="F19" s="25" t="s">
        <v>50</v>
      </c>
      <c r="G19" s="36" t="s">
        <v>46</v>
      </c>
      <c r="H19" s="36">
        <v>0</v>
      </c>
      <c r="I19" s="36" t="s">
        <v>46</v>
      </c>
      <c r="J19" s="25" t="s">
        <v>48</v>
      </c>
      <c r="K19" s="25" t="s">
        <v>55</v>
      </c>
      <c r="L19" s="25" t="s">
        <v>48</v>
      </c>
      <c r="M19" s="25" t="s">
        <v>47</v>
      </c>
      <c r="N19" s="25" t="s">
        <v>48</v>
      </c>
      <c r="O19" s="36" t="s">
        <v>46</v>
      </c>
      <c r="P19" s="36" t="s">
        <v>46</v>
      </c>
      <c r="Q19" s="25" t="s">
        <v>50</v>
      </c>
      <c r="R19" s="25" t="s">
        <v>49</v>
      </c>
      <c r="S19" s="25" t="s">
        <v>50</v>
      </c>
      <c r="T19" s="25">
        <v>11</v>
      </c>
      <c r="V19" s="25" t="s">
        <v>50</v>
      </c>
      <c r="X19" s="37" t="s">
        <v>51</v>
      </c>
      <c r="Y19" s="37" t="s">
        <v>51</v>
      </c>
    </row>
    <row r="20" spans="2:25" s="24" customFormat="1" hidden="1">
      <c r="B20" s="34">
        <v>6</v>
      </c>
      <c r="C20" s="35" t="s">
        <v>57</v>
      </c>
      <c r="E20" s="24">
        <v>101</v>
      </c>
      <c r="F20" s="25" t="s">
        <v>50</v>
      </c>
      <c r="G20" s="36" t="s">
        <v>46</v>
      </c>
      <c r="H20" s="36">
        <v>0</v>
      </c>
      <c r="I20" s="36" t="s">
        <v>46</v>
      </c>
      <c r="J20" s="25" t="s">
        <v>48</v>
      </c>
      <c r="K20" s="25" t="s">
        <v>55</v>
      </c>
      <c r="L20" s="25" t="s">
        <v>48</v>
      </c>
      <c r="M20" s="25" t="s">
        <v>47</v>
      </c>
      <c r="N20" s="25" t="s">
        <v>48</v>
      </c>
      <c r="O20" s="36" t="s">
        <v>46</v>
      </c>
      <c r="P20" s="36" t="s">
        <v>46</v>
      </c>
      <c r="Q20" s="25" t="s">
        <v>50</v>
      </c>
      <c r="R20" s="25" t="s">
        <v>49</v>
      </c>
      <c r="S20" s="25" t="s">
        <v>50</v>
      </c>
      <c r="T20" s="25">
        <v>11</v>
      </c>
      <c r="V20" s="25" t="s">
        <v>50</v>
      </c>
      <c r="X20" s="37" t="s">
        <v>51</v>
      </c>
      <c r="Y20" s="37" t="s">
        <v>51</v>
      </c>
    </row>
    <row r="21" spans="2:25" s="24" customFormat="1" hidden="1">
      <c r="B21" s="34">
        <v>7</v>
      </c>
      <c r="C21" s="35" t="s">
        <v>58</v>
      </c>
      <c r="E21" s="24">
        <v>102</v>
      </c>
      <c r="F21" s="25" t="s">
        <v>50</v>
      </c>
      <c r="G21" s="36" t="s">
        <v>46</v>
      </c>
      <c r="H21" s="36">
        <v>0</v>
      </c>
      <c r="I21" s="36" t="s">
        <v>46</v>
      </c>
      <c r="J21" s="25" t="s">
        <v>48</v>
      </c>
      <c r="K21" s="25" t="s">
        <v>55</v>
      </c>
      <c r="L21" s="25" t="s">
        <v>59</v>
      </c>
      <c r="M21" s="25" t="s">
        <v>47</v>
      </c>
      <c r="N21" s="25" t="s">
        <v>59</v>
      </c>
      <c r="O21" s="36" t="s">
        <v>46</v>
      </c>
      <c r="P21" s="36" t="s">
        <v>46</v>
      </c>
      <c r="Q21" s="25" t="s">
        <v>50</v>
      </c>
      <c r="R21" s="25" t="s">
        <v>49</v>
      </c>
      <c r="S21" s="25" t="s">
        <v>50</v>
      </c>
      <c r="T21" s="25">
        <v>11</v>
      </c>
      <c r="V21" s="25" t="s">
        <v>50</v>
      </c>
      <c r="X21" s="37" t="s">
        <v>51</v>
      </c>
      <c r="Y21" s="37" t="s">
        <v>51</v>
      </c>
    </row>
    <row r="22" spans="2:25" s="24" customFormat="1" hidden="1">
      <c r="B22" s="34">
        <v>8</v>
      </c>
      <c r="C22" s="35" t="s">
        <v>60</v>
      </c>
      <c r="E22" s="24">
        <v>103</v>
      </c>
      <c r="F22" s="25" t="s">
        <v>50</v>
      </c>
      <c r="G22" s="36" t="s">
        <v>46</v>
      </c>
      <c r="H22" s="36">
        <v>0</v>
      </c>
      <c r="I22" s="36" t="s">
        <v>46</v>
      </c>
      <c r="J22" s="25" t="s">
        <v>48</v>
      </c>
      <c r="K22" s="25" t="s">
        <v>55</v>
      </c>
      <c r="L22" s="25" t="s">
        <v>59</v>
      </c>
      <c r="M22" s="25" t="s">
        <v>47</v>
      </c>
      <c r="N22" s="25" t="s">
        <v>59</v>
      </c>
      <c r="O22" s="36" t="s">
        <v>46</v>
      </c>
      <c r="P22" s="36" t="s">
        <v>46</v>
      </c>
      <c r="Q22" s="25" t="s">
        <v>50</v>
      </c>
      <c r="R22" s="25" t="s">
        <v>49</v>
      </c>
      <c r="S22" s="25" t="s">
        <v>50</v>
      </c>
      <c r="T22" s="25">
        <v>11</v>
      </c>
      <c r="V22" s="25" t="s">
        <v>50</v>
      </c>
      <c r="X22" s="37" t="s">
        <v>51</v>
      </c>
      <c r="Y22" s="37" t="s">
        <v>51</v>
      </c>
    </row>
    <row r="23" spans="2:25" s="24" customFormat="1" hidden="1">
      <c r="B23" s="34">
        <v>9</v>
      </c>
      <c r="C23" s="35" t="s">
        <v>61</v>
      </c>
      <c r="E23" s="24">
        <v>104</v>
      </c>
      <c r="F23" s="25" t="s">
        <v>50</v>
      </c>
      <c r="G23" s="36" t="s">
        <v>46</v>
      </c>
      <c r="H23" s="36">
        <v>0</v>
      </c>
      <c r="I23" s="36" t="s">
        <v>46</v>
      </c>
      <c r="J23" s="25" t="s">
        <v>48</v>
      </c>
      <c r="K23" s="25" t="s">
        <v>55</v>
      </c>
      <c r="L23" s="25" t="s">
        <v>59</v>
      </c>
      <c r="M23" s="25" t="s">
        <v>47</v>
      </c>
      <c r="N23" s="25" t="s">
        <v>59</v>
      </c>
      <c r="O23" s="36" t="s">
        <v>46</v>
      </c>
      <c r="P23" s="36" t="s">
        <v>46</v>
      </c>
      <c r="Q23" s="25" t="s">
        <v>50</v>
      </c>
      <c r="R23" s="25" t="s">
        <v>49</v>
      </c>
      <c r="S23" s="25" t="s">
        <v>50</v>
      </c>
      <c r="T23" s="25">
        <v>11</v>
      </c>
      <c r="V23" s="25" t="s">
        <v>50</v>
      </c>
      <c r="X23" s="37" t="s">
        <v>51</v>
      </c>
      <c r="Y23" s="37" t="s">
        <v>51</v>
      </c>
    </row>
    <row r="24" spans="2:25" s="24" customFormat="1" hidden="1">
      <c r="E24" s="24">
        <v>105</v>
      </c>
      <c r="F24" s="25" t="s">
        <v>50</v>
      </c>
      <c r="G24" s="36" t="s">
        <v>46</v>
      </c>
      <c r="H24" s="36">
        <v>0</v>
      </c>
      <c r="I24" s="36" t="s">
        <v>46</v>
      </c>
      <c r="J24" s="25" t="s">
        <v>59</v>
      </c>
      <c r="K24" s="25" t="s">
        <v>55</v>
      </c>
      <c r="L24" s="25" t="s">
        <v>59</v>
      </c>
      <c r="M24" s="25" t="s">
        <v>47</v>
      </c>
      <c r="N24" s="25" t="s">
        <v>59</v>
      </c>
      <c r="O24" s="36" t="s">
        <v>46</v>
      </c>
      <c r="P24" s="36" t="s">
        <v>46</v>
      </c>
      <c r="Q24" s="25" t="s">
        <v>50</v>
      </c>
      <c r="R24" s="25" t="s">
        <v>49</v>
      </c>
      <c r="S24" s="25" t="s">
        <v>50</v>
      </c>
      <c r="T24" s="25">
        <v>11</v>
      </c>
      <c r="V24" s="25" t="s">
        <v>50</v>
      </c>
      <c r="X24" s="37" t="s">
        <v>51</v>
      </c>
      <c r="Y24" s="37" t="s">
        <v>51</v>
      </c>
    </row>
    <row r="25" spans="2:25" s="24" customFormat="1" hidden="1">
      <c r="E25" s="24">
        <v>106</v>
      </c>
      <c r="F25" s="25" t="s">
        <v>50</v>
      </c>
      <c r="G25" s="36" t="s">
        <v>46</v>
      </c>
      <c r="H25" s="36">
        <v>0</v>
      </c>
      <c r="I25" s="36" t="s">
        <v>46</v>
      </c>
      <c r="J25" s="25" t="s">
        <v>59</v>
      </c>
      <c r="K25" s="25" t="s">
        <v>55</v>
      </c>
      <c r="L25" s="25" t="s">
        <v>59</v>
      </c>
      <c r="M25" s="25" t="s">
        <v>47</v>
      </c>
      <c r="N25" s="25" t="s">
        <v>59</v>
      </c>
      <c r="O25" s="36" t="s">
        <v>46</v>
      </c>
      <c r="P25" s="36" t="s">
        <v>46</v>
      </c>
      <c r="Q25" s="25" t="s">
        <v>50</v>
      </c>
      <c r="R25" s="25" t="s">
        <v>49</v>
      </c>
      <c r="S25" s="25" t="s">
        <v>50</v>
      </c>
      <c r="T25" s="25">
        <v>11</v>
      </c>
      <c r="V25" s="25" t="s">
        <v>50</v>
      </c>
      <c r="X25" s="37" t="s">
        <v>51</v>
      </c>
      <c r="Y25" s="37" t="s">
        <v>51</v>
      </c>
    </row>
    <row r="26" spans="2:25" s="24" customFormat="1" hidden="1">
      <c r="E26" s="24">
        <v>107</v>
      </c>
      <c r="F26" s="25" t="s">
        <v>50</v>
      </c>
      <c r="G26" s="36" t="s">
        <v>46</v>
      </c>
      <c r="H26" s="36">
        <v>0</v>
      </c>
      <c r="I26" s="36" t="s">
        <v>46</v>
      </c>
      <c r="J26" s="25" t="s">
        <v>59</v>
      </c>
      <c r="K26" s="25" t="s">
        <v>55</v>
      </c>
      <c r="L26" s="25" t="s">
        <v>59</v>
      </c>
      <c r="M26" s="25" t="s">
        <v>47</v>
      </c>
      <c r="N26" s="25" t="s">
        <v>59</v>
      </c>
      <c r="O26" s="36" t="s">
        <v>46</v>
      </c>
      <c r="P26" s="36" t="s">
        <v>46</v>
      </c>
      <c r="Q26" s="25" t="s">
        <v>50</v>
      </c>
      <c r="R26" s="25" t="s">
        <v>49</v>
      </c>
      <c r="S26" s="25" t="s">
        <v>50</v>
      </c>
      <c r="T26" s="25">
        <v>11</v>
      </c>
      <c r="V26" s="25" t="s">
        <v>50</v>
      </c>
      <c r="X26" s="37" t="s">
        <v>51</v>
      </c>
      <c r="Y26" s="37" t="s">
        <v>51</v>
      </c>
    </row>
    <row r="27" spans="2:25" s="24" customFormat="1" hidden="1">
      <c r="E27" s="24">
        <v>208</v>
      </c>
      <c r="F27" s="25" t="s">
        <v>50</v>
      </c>
      <c r="G27" s="36" t="s">
        <v>46</v>
      </c>
      <c r="H27" s="36">
        <v>0</v>
      </c>
      <c r="I27" s="37" t="s">
        <v>62</v>
      </c>
      <c r="J27" s="25" t="s">
        <v>59</v>
      </c>
      <c r="K27" s="25" t="s">
        <v>55</v>
      </c>
      <c r="L27" s="25" t="s">
        <v>63</v>
      </c>
      <c r="M27" s="25" t="s">
        <v>64</v>
      </c>
      <c r="N27" s="25" t="s">
        <v>63</v>
      </c>
      <c r="O27" s="25">
        <v>21</v>
      </c>
      <c r="P27" s="25" t="s">
        <v>65</v>
      </c>
      <c r="Q27" s="25" t="s">
        <v>65</v>
      </c>
      <c r="R27" s="25" t="s">
        <v>49</v>
      </c>
      <c r="S27" s="25" t="s">
        <v>65</v>
      </c>
      <c r="T27" s="25">
        <v>21</v>
      </c>
      <c r="V27" s="25" t="s">
        <v>65</v>
      </c>
      <c r="X27" s="37" t="s">
        <v>51</v>
      </c>
      <c r="Y27" s="37" t="s">
        <v>51</v>
      </c>
    </row>
    <row r="28" spans="2:25" s="24" customFormat="1" hidden="1">
      <c r="E28" s="24">
        <v>209</v>
      </c>
      <c r="F28" s="25" t="s">
        <v>50</v>
      </c>
      <c r="G28" s="36" t="s">
        <v>46</v>
      </c>
      <c r="H28" s="36">
        <v>0</v>
      </c>
      <c r="I28" s="37" t="s">
        <v>62</v>
      </c>
      <c r="J28" s="25" t="s">
        <v>59</v>
      </c>
      <c r="K28" s="25" t="s">
        <v>55</v>
      </c>
      <c r="L28" s="25" t="s">
        <v>63</v>
      </c>
      <c r="M28" s="25" t="s">
        <v>64</v>
      </c>
      <c r="N28" s="25" t="s">
        <v>63</v>
      </c>
      <c r="O28" s="25">
        <v>21</v>
      </c>
      <c r="P28" s="25" t="s">
        <v>65</v>
      </c>
      <c r="Q28" s="25" t="s">
        <v>65</v>
      </c>
      <c r="R28" s="25" t="s">
        <v>49</v>
      </c>
      <c r="S28" s="25" t="s">
        <v>65</v>
      </c>
      <c r="T28" s="25">
        <v>21</v>
      </c>
      <c r="V28" s="25" t="s">
        <v>65</v>
      </c>
      <c r="X28" s="37" t="s">
        <v>51</v>
      </c>
      <c r="Y28" s="37" t="s">
        <v>51</v>
      </c>
    </row>
    <row r="29" spans="2:25" s="24" customFormat="1" hidden="1">
      <c r="E29" s="24">
        <v>210</v>
      </c>
      <c r="F29" s="25" t="s">
        <v>50</v>
      </c>
      <c r="G29" s="36" t="s">
        <v>46</v>
      </c>
      <c r="H29" s="36">
        <v>0</v>
      </c>
      <c r="I29" s="37" t="s">
        <v>62</v>
      </c>
      <c r="J29" s="25" t="s">
        <v>59</v>
      </c>
      <c r="K29" s="25" t="s">
        <v>55</v>
      </c>
      <c r="L29" s="25" t="s">
        <v>63</v>
      </c>
      <c r="M29" s="25" t="s">
        <v>64</v>
      </c>
      <c r="N29" s="25" t="s">
        <v>63</v>
      </c>
      <c r="O29" s="25">
        <v>21</v>
      </c>
      <c r="P29" s="25" t="s">
        <v>65</v>
      </c>
      <c r="Q29" s="25" t="s">
        <v>65</v>
      </c>
      <c r="R29" s="25" t="s">
        <v>49</v>
      </c>
      <c r="S29" s="25" t="s">
        <v>65</v>
      </c>
      <c r="T29" s="25">
        <v>21</v>
      </c>
      <c r="V29" s="25" t="s">
        <v>65</v>
      </c>
      <c r="X29" s="37" t="s">
        <v>51</v>
      </c>
      <c r="Y29" s="37" t="s">
        <v>51</v>
      </c>
    </row>
    <row r="30" spans="2:25" s="24" customFormat="1" hidden="1">
      <c r="E30" s="24">
        <v>211</v>
      </c>
      <c r="F30" s="25" t="s">
        <v>65</v>
      </c>
      <c r="G30" s="25" t="s">
        <v>66</v>
      </c>
      <c r="H30" s="25">
        <v>2</v>
      </c>
      <c r="I30" s="25" t="s">
        <v>65</v>
      </c>
      <c r="J30" s="25" t="s">
        <v>63</v>
      </c>
      <c r="K30" s="25" t="s">
        <v>55</v>
      </c>
      <c r="L30" s="25" t="s">
        <v>63</v>
      </c>
      <c r="M30" s="25" t="s">
        <v>64</v>
      </c>
      <c r="N30" s="25" t="s">
        <v>63</v>
      </c>
      <c r="O30" s="25">
        <v>21</v>
      </c>
      <c r="P30" s="25" t="s">
        <v>65</v>
      </c>
      <c r="Q30" s="25" t="s">
        <v>65</v>
      </c>
      <c r="R30" s="25" t="s">
        <v>49</v>
      </c>
      <c r="S30" s="25" t="s">
        <v>65</v>
      </c>
      <c r="T30" s="25">
        <v>21</v>
      </c>
      <c r="V30" s="25" t="s">
        <v>65</v>
      </c>
      <c r="X30" s="37" t="s">
        <v>51</v>
      </c>
      <c r="Y30" s="37" t="s">
        <v>51</v>
      </c>
    </row>
    <row r="31" spans="2:25" s="24" customFormat="1" hidden="1">
      <c r="E31" s="24">
        <v>212</v>
      </c>
      <c r="F31" s="25" t="s">
        <v>65</v>
      </c>
      <c r="G31" s="25" t="s">
        <v>66</v>
      </c>
      <c r="H31" s="25">
        <v>2</v>
      </c>
      <c r="I31" s="25" t="s">
        <v>65</v>
      </c>
      <c r="J31" s="25" t="s">
        <v>63</v>
      </c>
      <c r="K31" s="25" t="s">
        <v>55</v>
      </c>
      <c r="L31" s="25" t="s">
        <v>63</v>
      </c>
      <c r="M31" s="25" t="s">
        <v>64</v>
      </c>
      <c r="N31" s="25" t="s">
        <v>63</v>
      </c>
      <c r="O31" s="25">
        <v>21</v>
      </c>
      <c r="P31" s="25" t="s">
        <v>65</v>
      </c>
      <c r="Q31" s="25" t="s">
        <v>65</v>
      </c>
      <c r="R31" s="25" t="s">
        <v>49</v>
      </c>
      <c r="S31" s="25" t="s">
        <v>65</v>
      </c>
      <c r="T31" s="25">
        <v>21</v>
      </c>
      <c r="V31" s="25" t="s">
        <v>65</v>
      </c>
      <c r="X31" s="25" t="s">
        <v>65</v>
      </c>
      <c r="Y31" s="25" t="s">
        <v>67</v>
      </c>
    </row>
    <row r="32" spans="2:25" s="24" customFormat="1" hidden="1">
      <c r="E32" s="24">
        <v>201</v>
      </c>
      <c r="F32" s="25" t="s">
        <v>65</v>
      </c>
      <c r="G32" s="25" t="s">
        <v>66</v>
      </c>
      <c r="H32" s="25">
        <v>2</v>
      </c>
      <c r="I32" s="25" t="s">
        <v>65</v>
      </c>
      <c r="J32" s="25" t="s">
        <v>63</v>
      </c>
      <c r="K32" s="25" t="s">
        <v>55</v>
      </c>
      <c r="L32" s="25" t="s">
        <v>63</v>
      </c>
      <c r="M32" s="25" t="s">
        <v>64</v>
      </c>
      <c r="N32" s="25" t="s">
        <v>63</v>
      </c>
      <c r="O32" s="25">
        <v>21</v>
      </c>
      <c r="P32" s="25" t="s">
        <v>65</v>
      </c>
      <c r="Q32" s="25" t="s">
        <v>65</v>
      </c>
      <c r="R32" s="25" t="s">
        <v>49</v>
      </c>
      <c r="S32" s="25" t="s">
        <v>65</v>
      </c>
      <c r="T32" s="25">
        <v>21</v>
      </c>
      <c r="V32" s="25" t="s">
        <v>65</v>
      </c>
      <c r="X32" s="25" t="s">
        <v>65</v>
      </c>
      <c r="Y32" s="25" t="s">
        <v>67</v>
      </c>
    </row>
    <row r="33" spans="5:25" s="24" customFormat="1" hidden="1">
      <c r="E33" s="24">
        <v>202</v>
      </c>
      <c r="F33" s="25" t="s">
        <v>65</v>
      </c>
      <c r="G33" s="25" t="s">
        <v>66</v>
      </c>
      <c r="H33" s="25">
        <v>2</v>
      </c>
      <c r="I33" s="25" t="s">
        <v>65</v>
      </c>
      <c r="J33" s="25" t="s">
        <v>63</v>
      </c>
      <c r="K33" s="25" t="s">
        <v>55</v>
      </c>
      <c r="L33" s="25" t="s">
        <v>68</v>
      </c>
      <c r="M33" s="25" t="s">
        <v>64</v>
      </c>
      <c r="N33" s="25" t="s">
        <v>68</v>
      </c>
      <c r="O33" s="25">
        <v>21</v>
      </c>
      <c r="P33" s="25" t="s">
        <v>65</v>
      </c>
      <c r="Q33" s="25" t="s">
        <v>65</v>
      </c>
      <c r="R33" s="25" t="s">
        <v>49</v>
      </c>
      <c r="S33" s="25" t="s">
        <v>65</v>
      </c>
      <c r="T33" s="25">
        <v>21</v>
      </c>
      <c r="V33" s="25" t="s">
        <v>65</v>
      </c>
      <c r="X33" s="25" t="s">
        <v>65</v>
      </c>
      <c r="Y33" s="25" t="s">
        <v>67</v>
      </c>
    </row>
    <row r="34" spans="5:25" s="24" customFormat="1" hidden="1">
      <c r="E34" s="24">
        <v>203</v>
      </c>
      <c r="F34" s="25" t="s">
        <v>65</v>
      </c>
      <c r="G34" s="25" t="s">
        <v>66</v>
      </c>
      <c r="H34" s="25">
        <v>2</v>
      </c>
      <c r="I34" s="25" t="s">
        <v>65</v>
      </c>
      <c r="J34" s="25" t="s">
        <v>63</v>
      </c>
      <c r="K34" s="25" t="s">
        <v>55</v>
      </c>
      <c r="L34" s="25" t="s">
        <v>68</v>
      </c>
      <c r="M34" s="25" t="s">
        <v>64</v>
      </c>
      <c r="N34" s="25" t="s">
        <v>68</v>
      </c>
      <c r="O34" s="25">
        <v>21</v>
      </c>
      <c r="P34" s="25" t="s">
        <v>65</v>
      </c>
      <c r="Q34" s="25" t="s">
        <v>65</v>
      </c>
      <c r="R34" s="25" t="s">
        <v>49</v>
      </c>
      <c r="S34" s="25" t="s">
        <v>65</v>
      </c>
      <c r="T34" s="25">
        <v>21</v>
      </c>
      <c r="V34" s="25" t="s">
        <v>65</v>
      </c>
      <c r="X34" s="25" t="s">
        <v>65</v>
      </c>
      <c r="Y34" s="25" t="s">
        <v>67</v>
      </c>
    </row>
    <row r="35" spans="5:25" s="24" customFormat="1" hidden="1">
      <c r="E35" s="24">
        <v>204</v>
      </c>
      <c r="F35" s="25" t="s">
        <v>65</v>
      </c>
      <c r="G35" s="25" t="s">
        <v>66</v>
      </c>
      <c r="H35" s="25">
        <v>2</v>
      </c>
      <c r="I35" s="25" t="s">
        <v>65</v>
      </c>
      <c r="J35" s="25" t="s">
        <v>63</v>
      </c>
      <c r="K35" s="25" t="s">
        <v>55</v>
      </c>
      <c r="L35" s="25" t="s">
        <v>68</v>
      </c>
      <c r="M35" s="25" t="s">
        <v>64</v>
      </c>
      <c r="N35" s="25" t="s">
        <v>68</v>
      </c>
      <c r="O35" s="25">
        <v>21</v>
      </c>
      <c r="P35" s="25" t="s">
        <v>65</v>
      </c>
      <c r="Q35" s="25" t="s">
        <v>65</v>
      </c>
      <c r="R35" s="25" t="s">
        <v>49</v>
      </c>
      <c r="S35" s="25" t="s">
        <v>65</v>
      </c>
      <c r="T35" s="25">
        <v>21</v>
      </c>
      <c r="V35" s="25" t="s">
        <v>65</v>
      </c>
      <c r="X35" s="25" t="s">
        <v>65</v>
      </c>
      <c r="Y35" s="25" t="s">
        <v>67</v>
      </c>
    </row>
    <row r="36" spans="5:25" s="24" customFormat="1" hidden="1">
      <c r="E36" s="24">
        <v>205</v>
      </c>
      <c r="F36" s="25" t="s">
        <v>65</v>
      </c>
      <c r="G36" s="25" t="s">
        <v>66</v>
      </c>
      <c r="H36" s="25">
        <v>2</v>
      </c>
      <c r="I36" s="25" t="s">
        <v>65</v>
      </c>
      <c r="J36" s="25" t="s">
        <v>68</v>
      </c>
      <c r="K36" s="25" t="s">
        <v>55</v>
      </c>
      <c r="L36" s="25" t="s">
        <v>68</v>
      </c>
      <c r="M36" s="25" t="s">
        <v>64</v>
      </c>
      <c r="N36" s="25" t="s">
        <v>68</v>
      </c>
      <c r="O36" s="25">
        <v>21</v>
      </c>
      <c r="P36" s="25" t="s">
        <v>65</v>
      </c>
      <c r="Q36" s="25" t="s">
        <v>65</v>
      </c>
      <c r="R36" s="25" t="s">
        <v>49</v>
      </c>
      <c r="S36" s="25" t="s">
        <v>65</v>
      </c>
      <c r="T36" s="25">
        <v>21</v>
      </c>
      <c r="V36" s="25" t="s">
        <v>65</v>
      </c>
      <c r="X36" s="25" t="s">
        <v>65</v>
      </c>
      <c r="Y36" s="25" t="s">
        <v>67</v>
      </c>
    </row>
    <row r="37" spans="5:25" s="24" customFormat="1" hidden="1">
      <c r="E37" s="24">
        <v>206</v>
      </c>
      <c r="F37" s="25" t="s">
        <v>65</v>
      </c>
      <c r="G37" s="25" t="s">
        <v>66</v>
      </c>
      <c r="H37" s="25">
        <v>2</v>
      </c>
      <c r="I37" s="25" t="s">
        <v>65</v>
      </c>
      <c r="J37" s="25" t="s">
        <v>68</v>
      </c>
      <c r="K37" s="25" t="s">
        <v>55</v>
      </c>
      <c r="L37" s="25" t="s">
        <v>68</v>
      </c>
      <c r="M37" s="25" t="s">
        <v>64</v>
      </c>
      <c r="N37" s="25" t="s">
        <v>68</v>
      </c>
      <c r="O37" s="25">
        <v>21</v>
      </c>
      <c r="P37" s="25" t="s">
        <v>65</v>
      </c>
      <c r="Q37" s="25" t="s">
        <v>65</v>
      </c>
      <c r="R37" s="25" t="s">
        <v>49</v>
      </c>
      <c r="S37" s="25" t="s">
        <v>65</v>
      </c>
      <c r="T37" s="25">
        <v>21</v>
      </c>
      <c r="V37" s="25" t="s">
        <v>65</v>
      </c>
      <c r="X37" s="25" t="s">
        <v>65</v>
      </c>
      <c r="Y37" s="25" t="s">
        <v>67</v>
      </c>
    </row>
    <row r="38" spans="5:25" s="24" customFormat="1" hidden="1">
      <c r="E38" s="24">
        <v>207</v>
      </c>
      <c r="F38" s="25" t="s">
        <v>65</v>
      </c>
      <c r="G38" s="25" t="s">
        <v>66</v>
      </c>
      <c r="H38" s="25">
        <v>2</v>
      </c>
      <c r="I38" s="25" t="s">
        <v>65</v>
      </c>
      <c r="J38" s="25" t="s">
        <v>68</v>
      </c>
      <c r="K38" s="25" t="s">
        <v>55</v>
      </c>
      <c r="L38" s="25" t="s">
        <v>68</v>
      </c>
      <c r="M38" s="25" t="s">
        <v>64</v>
      </c>
      <c r="N38" s="25" t="s">
        <v>68</v>
      </c>
      <c r="O38" s="25">
        <v>21</v>
      </c>
      <c r="P38" s="25" t="s">
        <v>65</v>
      </c>
      <c r="Q38" s="25" t="s">
        <v>65</v>
      </c>
      <c r="R38" s="25" t="s">
        <v>49</v>
      </c>
      <c r="S38" s="25" t="s">
        <v>65</v>
      </c>
      <c r="T38" s="25">
        <v>21</v>
      </c>
      <c r="V38" s="25" t="s">
        <v>65</v>
      </c>
      <c r="X38" s="25" t="s">
        <v>65</v>
      </c>
      <c r="Y38" s="25" t="s">
        <v>67</v>
      </c>
    </row>
    <row r="39" spans="5:25" s="24" customFormat="1" hidden="1">
      <c r="E39" s="24">
        <v>308</v>
      </c>
      <c r="F39" s="25" t="s">
        <v>65</v>
      </c>
      <c r="G39" s="25" t="s">
        <v>66</v>
      </c>
      <c r="H39" s="25">
        <v>2</v>
      </c>
      <c r="I39" s="25" t="s">
        <v>65</v>
      </c>
      <c r="J39" s="25" t="s">
        <v>68</v>
      </c>
      <c r="K39" s="25" t="s">
        <v>69</v>
      </c>
      <c r="L39" s="25" t="s">
        <v>70</v>
      </c>
      <c r="M39" s="25" t="s">
        <v>71</v>
      </c>
      <c r="N39" s="25" t="s">
        <v>70</v>
      </c>
      <c r="O39" s="25">
        <v>31</v>
      </c>
      <c r="P39" s="25" t="s">
        <v>70</v>
      </c>
      <c r="Q39" s="25" t="s">
        <v>70</v>
      </c>
      <c r="R39" s="25" t="s">
        <v>72</v>
      </c>
      <c r="S39" s="25" t="s">
        <v>70</v>
      </c>
      <c r="T39" s="25">
        <v>31</v>
      </c>
      <c r="V39" s="25" t="s">
        <v>70</v>
      </c>
      <c r="X39" s="25" t="s">
        <v>70</v>
      </c>
      <c r="Y39" s="25" t="s">
        <v>73</v>
      </c>
    </row>
    <row r="40" spans="5:25" s="24" customFormat="1" hidden="1">
      <c r="E40" s="24">
        <v>309</v>
      </c>
      <c r="F40" s="25" t="s">
        <v>65</v>
      </c>
      <c r="G40" s="25" t="s">
        <v>66</v>
      </c>
      <c r="H40" s="25">
        <v>2</v>
      </c>
      <c r="I40" s="25" t="s">
        <v>65</v>
      </c>
      <c r="J40" s="25" t="s">
        <v>68</v>
      </c>
      <c r="K40" s="25" t="s">
        <v>69</v>
      </c>
      <c r="L40" s="25" t="s">
        <v>70</v>
      </c>
      <c r="M40" s="25" t="s">
        <v>71</v>
      </c>
      <c r="N40" s="25" t="s">
        <v>70</v>
      </c>
      <c r="O40" s="25">
        <v>31</v>
      </c>
      <c r="P40" s="25" t="s">
        <v>70</v>
      </c>
      <c r="Q40" s="25" t="s">
        <v>70</v>
      </c>
      <c r="R40" s="25" t="s">
        <v>72</v>
      </c>
      <c r="S40" s="25" t="s">
        <v>70</v>
      </c>
      <c r="T40" s="25">
        <v>31</v>
      </c>
      <c r="V40" s="25" t="s">
        <v>70</v>
      </c>
      <c r="X40" s="25" t="s">
        <v>70</v>
      </c>
      <c r="Y40" s="25" t="s">
        <v>73</v>
      </c>
    </row>
    <row r="41" spans="5:25" s="24" customFormat="1" hidden="1">
      <c r="E41" s="24">
        <v>310</v>
      </c>
      <c r="F41" s="25" t="s">
        <v>65</v>
      </c>
      <c r="G41" s="25" t="s">
        <v>66</v>
      </c>
      <c r="H41" s="25">
        <v>2</v>
      </c>
      <c r="I41" s="25" t="s">
        <v>65</v>
      </c>
      <c r="J41" s="25" t="s">
        <v>68</v>
      </c>
      <c r="K41" s="25" t="s">
        <v>69</v>
      </c>
      <c r="L41" s="25" t="s">
        <v>70</v>
      </c>
      <c r="M41" s="25" t="s">
        <v>71</v>
      </c>
      <c r="N41" s="25" t="s">
        <v>70</v>
      </c>
      <c r="O41" s="25">
        <v>31</v>
      </c>
      <c r="P41" s="25" t="s">
        <v>70</v>
      </c>
      <c r="Q41" s="25" t="s">
        <v>70</v>
      </c>
      <c r="R41" s="25" t="s">
        <v>72</v>
      </c>
      <c r="S41" s="25" t="s">
        <v>70</v>
      </c>
      <c r="T41" s="25">
        <v>31</v>
      </c>
      <c r="V41" s="25" t="s">
        <v>70</v>
      </c>
      <c r="X41" s="25" t="s">
        <v>70</v>
      </c>
      <c r="Y41" s="25" t="s">
        <v>73</v>
      </c>
    </row>
    <row r="42" spans="5:25" s="24" customFormat="1" hidden="1">
      <c r="E42" s="24">
        <v>311</v>
      </c>
      <c r="F42" s="25" t="s">
        <v>70</v>
      </c>
      <c r="G42" s="25" t="s">
        <v>66</v>
      </c>
      <c r="H42" s="25">
        <v>3</v>
      </c>
      <c r="I42" s="25" t="s">
        <v>70</v>
      </c>
      <c r="J42" s="25" t="s">
        <v>74</v>
      </c>
      <c r="K42" s="25" t="s">
        <v>69</v>
      </c>
      <c r="L42" s="25" t="s">
        <v>70</v>
      </c>
      <c r="M42" s="25" t="s">
        <v>71</v>
      </c>
      <c r="N42" s="25" t="s">
        <v>70</v>
      </c>
      <c r="O42" s="25">
        <v>31</v>
      </c>
      <c r="P42" s="25" t="s">
        <v>70</v>
      </c>
      <c r="Q42" s="25" t="s">
        <v>70</v>
      </c>
      <c r="R42" s="25" t="s">
        <v>72</v>
      </c>
      <c r="S42" s="25" t="s">
        <v>70</v>
      </c>
      <c r="T42" s="25">
        <v>31</v>
      </c>
      <c r="V42" s="25" t="s">
        <v>70</v>
      </c>
      <c r="X42" s="25" t="s">
        <v>70</v>
      </c>
      <c r="Y42" s="25" t="s">
        <v>73</v>
      </c>
    </row>
    <row r="43" spans="5:25" s="24" customFormat="1" hidden="1">
      <c r="E43" s="24">
        <v>312</v>
      </c>
      <c r="F43" s="25" t="s">
        <v>70</v>
      </c>
      <c r="G43" s="25" t="s">
        <v>66</v>
      </c>
      <c r="H43" s="25">
        <v>3</v>
      </c>
      <c r="I43" s="25" t="s">
        <v>70</v>
      </c>
      <c r="J43" s="25" t="s">
        <v>74</v>
      </c>
      <c r="K43" s="25" t="s">
        <v>69</v>
      </c>
      <c r="L43" s="25" t="s">
        <v>70</v>
      </c>
      <c r="M43" s="25" t="s">
        <v>71</v>
      </c>
      <c r="N43" s="25" t="s">
        <v>70</v>
      </c>
      <c r="O43" s="25">
        <v>31</v>
      </c>
      <c r="P43" s="25" t="s">
        <v>70</v>
      </c>
      <c r="Q43" s="25" t="s">
        <v>70</v>
      </c>
      <c r="R43" s="25" t="s">
        <v>72</v>
      </c>
      <c r="S43" s="25" t="s">
        <v>70</v>
      </c>
      <c r="T43" s="25">
        <v>31</v>
      </c>
      <c r="V43" s="25" t="s">
        <v>70</v>
      </c>
      <c r="X43" s="25" t="s">
        <v>70</v>
      </c>
      <c r="Y43" s="25" t="s">
        <v>73</v>
      </c>
    </row>
    <row r="44" spans="5:25" s="24" customFormat="1" hidden="1">
      <c r="E44" s="24">
        <v>301</v>
      </c>
      <c r="F44" s="25" t="s">
        <v>70</v>
      </c>
      <c r="G44" s="25" t="s">
        <v>66</v>
      </c>
      <c r="H44" s="25">
        <v>3</v>
      </c>
      <c r="I44" s="25" t="s">
        <v>70</v>
      </c>
      <c r="J44" s="25" t="s">
        <v>74</v>
      </c>
      <c r="K44" s="25" t="s">
        <v>69</v>
      </c>
      <c r="L44" s="25" t="s">
        <v>70</v>
      </c>
      <c r="M44" s="25" t="s">
        <v>71</v>
      </c>
      <c r="N44" s="25" t="s">
        <v>70</v>
      </c>
      <c r="O44" s="25">
        <v>31</v>
      </c>
      <c r="P44" s="25" t="s">
        <v>70</v>
      </c>
      <c r="Q44" s="25" t="s">
        <v>70</v>
      </c>
      <c r="R44" s="25" t="s">
        <v>72</v>
      </c>
      <c r="S44" s="25" t="s">
        <v>70</v>
      </c>
      <c r="T44" s="25">
        <v>31</v>
      </c>
      <c r="V44" s="25" t="s">
        <v>70</v>
      </c>
      <c r="X44" s="25" t="s">
        <v>70</v>
      </c>
      <c r="Y44" s="25" t="s">
        <v>73</v>
      </c>
    </row>
    <row r="45" spans="5:25" s="24" customFormat="1" hidden="1">
      <c r="E45" s="24">
        <v>302</v>
      </c>
      <c r="F45" s="25" t="s">
        <v>70</v>
      </c>
      <c r="G45" s="25" t="s">
        <v>66</v>
      </c>
      <c r="H45" s="25">
        <v>3</v>
      </c>
      <c r="I45" s="25" t="s">
        <v>70</v>
      </c>
      <c r="J45" s="25" t="s">
        <v>74</v>
      </c>
      <c r="K45" s="25" t="s">
        <v>69</v>
      </c>
      <c r="L45" s="25" t="s">
        <v>70</v>
      </c>
      <c r="M45" s="25" t="s">
        <v>71</v>
      </c>
      <c r="N45" s="25" t="s">
        <v>70</v>
      </c>
      <c r="O45" s="25">
        <v>31</v>
      </c>
      <c r="P45" s="25" t="s">
        <v>70</v>
      </c>
      <c r="Q45" s="25" t="s">
        <v>70</v>
      </c>
      <c r="R45" s="25" t="s">
        <v>72</v>
      </c>
      <c r="S45" s="25" t="s">
        <v>70</v>
      </c>
      <c r="T45" s="25">
        <v>31</v>
      </c>
      <c r="V45" s="25" t="s">
        <v>70</v>
      </c>
      <c r="X45" s="25" t="s">
        <v>70</v>
      </c>
      <c r="Y45" s="25" t="s">
        <v>73</v>
      </c>
    </row>
    <row r="46" spans="5:25" s="24" customFormat="1" hidden="1">
      <c r="E46" s="24">
        <v>303</v>
      </c>
      <c r="F46" s="25" t="s">
        <v>70</v>
      </c>
      <c r="G46" s="25" t="s">
        <v>66</v>
      </c>
      <c r="H46" s="25">
        <v>3</v>
      </c>
      <c r="I46" s="25" t="s">
        <v>70</v>
      </c>
      <c r="J46" s="25" t="s">
        <v>74</v>
      </c>
      <c r="K46" s="25" t="s">
        <v>69</v>
      </c>
      <c r="L46" s="25" t="s">
        <v>70</v>
      </c>
      <c r="M46" s="25" t="s">
        <v>71</v>
      </c>
      <c r="N46" s="25" t="s">
        <v>70</v>
      </c>
      <c r="O46" s="25">
        <v>31</v>
      </c>
      <c r="P46" s="25" t="s">
        <v>70</v>
      </c>
      <c r="Q46" s="25" t="s">
        <v>70</v>
      </c>
      <c r="R46" s="25" t="s">
        <v>72</v>
      </c>
      <c r="S46" s="25" t="s">
        <v>70</v>
      </c>
      <c r="T46" s="25">
        <v>31</v>
      </c>
      <c r="V46" s="25" t="s">
        <v>70</v>
      </c>
      <c r="X46" s="25" t="s">
        <v>70</v>
      </c>
      <c r="Y46" s="25" t="s">
        <v>73</v>
      </c>
    </row>
    <row r="47" spans="5:25" s="24" customFormat="1" hidden="1">
      <c r="E47" s="24">
        <v>304</v>
      </c>
      <c r="F47" s="25" t="s">
        <v>70</v>
      </c>
      <c r="G47" s="25" t="s">
        <v>66</v>
      </c>
      <c r="H47" s="25">
        <v>3</v>
      </c>
      <c r="I47" s="25" t="s">
        <v>70</v>
      </c>
      <c r="J47" s="25" t="s">
        <v>74</v>
      </c>
      <c r="K47" s="25" t="s">
        <v>69</v>
      </c>
      <c r="L47" s="25" t="s">
        <v>70</v>
      </c>
      <c r="M47" s="25" t="s">
        <v>71</v>
      </c>
      <c r="N47" s="25" t="s">
        <v>70</v>
      </c>
      <c r="O47" s="25">
        <v>31</v>
      </c>
      <c r="P47" s="25" t="s">
        <v>70</v>
      </c>
      <c r="Q47" s="25" t="s">
        <v>70</v>
      </c>
      <c r="R47" s="25" t="s">
        <v>72</v>
      </c>
      <c r="S47" s="25" t="s">
        <v>70</v>
      </c>
      <c r="T47" s="25">
        <v>31</v>
      </c>
      <c r="V47" s="25" t="s">
        <v>70</v>
      </c>
      <c r="X47" s="25" t="s">
        <v>70</v>
      </c>
      <c r="Y47" s="25" t="s">
        <v>73</v>
      </c>
    </row>
    <row r="48" spans="5:25" s="24" customFormat="1" hidden="1">
      <c r="E48" s="24">
        <v>305</v>
      </c>
      <c r="F48" s="25" t="s">
        <v>70</v>
      </c>
      <c r="G48" s="25" t="s">
        <v>66</v>
      </c>
      <c r="H48" s="25">
        <v>3</v>
      </c>
      <c r="I48" s="25" t="s">
        <v>70</v>
      </c>
      <c r="J48" s="25" t="s">
        <v>74</v>
      </c>
      <c r="K48" s="25" t="s">
        <v>69</v>
      </c>
      <c r="L48" s="25" t="s">
        <v>70</v>
      </c>
      <c r="M48" s="25" t="s">
        <v>71</v>
      </c>
      <c r="N48" s="25" t="s">
        <v>70</v>
      </c>
      <c r="O48" s="25">
        <v>31</v>
      </c>
      <c r="P48" s="25" t="s">
        <v>70</v>
      </c>
      <c r="Q48" s="25" t="s">
        <v>70</v>
      </c>
      <c r="R48" s="25" t="s">
        <v>72</v>
      </c>
      <c r="S48" s="25" t="s">
        <v>70</v>
      </c>
      <c r="T48" s="25">
        <v>31</v>
      </c>
      <c r="V48" s="25" t="s">
        <v>70</v>
      </c>
      <c r="X48" s="25" t="s">
        <v>70</v>
      </c>
      <c r="Y48" s="25" t="s">
        <v>73</v>
      </c>
    </row>
    <row r="49" spans="5:25" s="24" customFormat="1" hidden="1">
      <c r="E49" s="24">
        <v>306</v>
      </c>
      <c r="F49" s="25" t="s">
        <v>70</v>
      </c>
      <c r="G49" s="25" t="s">
        <v>66</v>
      </c>
      <c r="H49" s="25">
        <v>3</v>
      </c>
      <c r="I49" s="25" t="s">
        <v>70</v>
      </c>
      <c r="J49" s="25" t="s">
        <v>74</v>
      </c>
      <c r="K49" s="25" t="s">
        <v>69</v>
      </c>
      <c r="L49" s="25" t="s">
        <v>70</v>
      </c>
      <c r="M49" s="25" t="s">
        <v>71</v>
      </c>
      <c r="N49" s="25" t="s">
        <v>70</v>
      </c>
      <c r="O49" s="25">
        <v>31</v>
      </c>
      <c r="P49" s="25" t="s">
        <v>70</v>
      </c>
      <c r="Q49" s="25" t="s">
        <v>70</v>
      </c>
      <c r="R49" s="25" t="s">
        <v>72</v>
      </c>
      <c r="S49" s="25" t="s">
        <v>70</v>
      </c>
      <c r="T49" s="25">
        <v>31</v>
      </c>
      <c r="V49" s="25" t="s">
        <v>70</v>
      </c>
      <c r="X49" s="25" t="s">
        <v>70</v>
      </c>
      <c r="Y49" s="25" t="s">
        <v>73</v>
      </c>
    </row>
    <row r="50" spans="5:25" s="24" customFormat="1" hidden="1">
      <c r="E50" s="24">
        <v>307</v>
      </c>
      <c r="F50" s="25" t="s">
        <v>70</v>
      </c>
      <c r="G50" s="25" t="s">
        <v>66</v>
      </c>
      <c r="H50" s="25">
        <v>3</v>
      </c>
      <c r="I50" s="25" t="s">
        <v>70</v>
      </c>
      <c r="J50" s="25" t="s">
        <v>74</v>
      </c>
      <c r="K50" s="25" t="s">
        <v>69</v>
      </c>
      <c r="L50" s="25" t="s">
        <v>70</v>
      </c>
      <c r="M50" s="25" t="s">
        <v>71</v>
      </c>
      <c r="N50" s="25" t="s">
        <v>70</v>
      </c>
      <c r="O50" s="25">
        <v>31</v>
      </c>
      <c r="P50" s="25" t="s">
        <v>70</v>
      </c>
      <c r="Q50" s="25" t="s">
        <v>70</v>
      </c>
      <c r="R50" s="25" t="s">
        <v>72</v>
      </c>
      <c r="S50" s="25" t="s">
        <v>70</v>
      </c>
      <c r="T50" s="25">
        <v>31</v>
      </c>
      <c r="V50" s="25" t="s">
        <v>70</v>
      </c>
      <c r="X50" s="25" t="s">
        <v>70</v>
      </c>
      <c r="Y50" s="25" t="s">
        <v>73</v>
      </c>
    </row>
    <row r="51" spans="5:25" s="24" customFormat="1" hidden="1">
      <c r="E51" s="24">
        <v>408</v>
      </c>
      <c r="F51" s="25" t="s">
        <v>70</v>
      </c>
      <c r="G51" s="25" t="s">
        <v>66</v>
      </c>
      <c r="H51" s="25">
        <v>3</v>
      </c>
      <c r="I51" s="25" t="s">
        <v>70</v>
      </c>
      <c r="J51" s="25" t="s">
        <v>74</v>
      </c>
      <c r="K51" s="25" t="s">
        <v>69</v>
      </c>
      <c r="L51" s="25" t="s">
        <v>75</v>
      </c>
      <c r="M51" s="25" t="s">
        <v>71</v>
      </c>
      <c r="N51" s="25" t="s">
        <v>75</v>
      </c>
      <c r="O51" s="25">
        <v>41</v>
      </c>
      <c r="P51" s="25" t="s">
        <v>75</v>
      </c>
      <c r="Q51" s="25" t="s">
        <v>75</v>
      </c>
      <c r="R51" s="25" t="s">
        <v>72</v>
      </c>
      <c r="S51" s="25" t="s">
        <v>75</v>
      </c>
      <c r="T51" s="25">
        <v>41</v>
      </c>
      <c r="V51" s="25" t="s">
        <v>70</v>
      </c>
      <c r="X51" s="25" t="s">
        <v>75</v>
      </c>
      <c r="Y51" s="25" t="s">
        <v>73</v>
      </c>
    </row>
    <row r="52" spans="5:25" s="24" customFormat="1" hidden="1">
      <c r="E52" s="24">
        <v>409</v>
      </c>
      <c r="F52" s="25" t="s">
        <v>70</v>
      </c>
      <c r="G52" s="25" t="s">
        <v>66</v>
      </c>
      <c r="H52" s="25">
        <v>3</v>
      </c>
      <c r="I52" s="25" t="s">
        <v>70</v>
      </c>
      <c r="J52" s="25" t="s">
        <v>74</v>
      </c>
      <c r="K52" s="25" t="s">
        <v>69</v>
      </c>
      <c r="L52" s="25" t="s">
        <v>75</v>
      </c>
      <c r="M52" s="25" t="s">
        <v>71</v>
      </c>
      <c r="N52" s="25" t="s">
        <v>75</v>
      </c>
      <c r="O52" s="25">
        <v>41</v>
      </c>
      <c r="P52" s="25" t="s">
        <v>75</v>
      </c>
      <c r="Q52" s="25" t="s">
        <v>75</v>
      </c>
      <c r="R52" s="25" t="s">
        <v>72</v>
      </c>
      <c r="S52" s="25" t="s">
        <v>75</v>
      </c>
      <c r="T52" s="25">
        <v>41</v>
      </c>
      <c r="V52" s="25" t="s">
        <v>70</v>
      </c>
      <c r="X52" s="25" t="s">
        <v>75</v>
      </c>
      <c r="Y52" s="25" t="s">
        <v>73</v>
      </c>
    </row>
    <row r="53" spans="5:25" s="24" customFormat="1" hidden="1">
      <c r="E53" s="24">
        <v>410</v>
      </c>
      <c r="F53" s="25" t="s">
        <v>70</v>
      </c>
      <c r="G53" s="25" t="s">
        <v>66</v>
      </c>
      <c r="H53" s="25">
        <v>3</v>
      </c>
      <c r="I53" s="25" t="s">
        <v>70</v>
      </c>
      <c r="J53" s="25" t="s">
        <v>74</v>
      </c>
      <c r="K53" s="25" t="s">
        <v>69</v>
      </c>
      <c r="L53" s="25" t="s">
        <v>75</v>
      </c>
      <c r="M53" s="25" t="s">
        <v>71</v>
      </c>
      <c r="N53" s="25" t="s">
        <v>75</v>
      </c>
      <c r="O53" s="25">
        <v>41</v>
      </c>
      <c r="P53" s="25" t="s">
        <v>75</v>
      </c>
      <c r="Q53" s="25" t="s">
        <v>75</v>
      </c>
      <c r="R53" s="25" t="s">
        <v>72</v>
      </c>
      <c r="S53" s="25" t="s">
        <v>75</v>
      </c>
      <c r="T53" s="25">
        <v>41</v>
      </c>
      <c r="V53" s="25" t="s">
        <v>70</v>
      </c>
      <c r="X53" s="25" t="s">
        <v>75</v>
      </c>
      <c r="Y53" s="25" t="s">
        <v>73</v>
      </c>
    </row>
    <row r="54" spans="5:25" s="24" customFormat="1" hidden="1">
      <c r="E54" s="24">
        <v>411</v>
      </c>
      <c r="F54" s="25" t="s">
        <v>75</v>
      </c>
      <c r="G54" s="25" t="s">
        <v>76</v>
      </c>
      <c r="H54" s="25">
        <v>4</v>
      </c>
      <c r="I54" s="25" t="s">
        <v>75</v>
      </c>
      <c r="J54" s="25" t="s">
        <v>74</v>
      </c>
      <c r="K54" s="25" t="s">
        <v>69</v>
      </c>
      <c r="L54" s="25" t="s">
        <v>75</v>
      </c>
      <c r="M54" s="25" t="s">
        <v>71</v>
      </c>
      <c r="N54" s="25" t="s">
        <v>75</v>
      </c>
      <c r="O54" s="25">
        <v>41</v>
      </c>
      <c r="P54" s="25" t="s">
        <v>75</v>
      </c>
      <c r="Q54" s="25" t="s">
        <v>75</v>
      </c>
      <c r="R54" s="25" t="s">
        <v>72</v>
      </c>
      <c r="S54" s="25" t="s">
        <v>75</v>
      </c>
      <c r="T54" s="25">
        <v>41</v>
      </c>
      <c r="V54" s="25" t="s">
        <v>70</v>
      </c>
      <c r="X54" s="25" t="s">
        <v>75</v>
      </c>
      <c r="Y54" s="25" t="s">
        <v>73</v>
      </c>
    </row>
    <row r="55" spans="5:25" s="24" customFormat="1" hidden="1">
      <c r="E55" s="24">
        <v>412</v>
      </c>
      <c r="F55" s="25" t="s">
        <v>75</v>
      </c>
      <c r="G55" s="25" t="s">
        <v>76</v>
      </c>
      <c r="H55" s="25">
        <v>4</v>
      </c>
      <c r="I55" s="25" t="s">
        <v>75</v>
      </c>
      <c r="J55" s="25" t="s">
        <v>74</v>
      </c>
      <c r="K55" s="25" t="s">
        <v>69</v>
      </c>
      <c r="L55" s="25" t="s">
        <v>75</v>
      </c>
      <c r="M55" s="25" t="s">
        <v>71</v>
      </c>
      <c r="N55" s="25" t="s">
        <v>75</v>
      </c>
      <c r="O55" s="25">
        <v>41</v>
      </c>
      <c r="P55" s="25" t="s">
        <v>75</v>
      </c>
      <c r="Q55" s="25" t="s">
        <v>75</v>
      </c>
      <c r="R55" s="25" t="s">
        <v>72</v>
      </c>
      <c r="S55" s="25" t="s">
        <v>75</v>
      </c>
      <c r="T55" s="25">
        <v>41</v>
      </c>
      <c r="V55" s="25" t="s">
        <v>70</v>
      </c>
      <c r="X55" s="25" t="s">
        <v>75</v>
      </c>
      <c r="Y55" s="25" t="s">
        <v>73</v>
      </c>
    </row>
    <row r="56" spans="5:25" s="24" customFormat="1" hidden="1">
      <c r="E56" s="24">
        <v>401</v>
      </c>
      <c r="F56" s="25" t="s">
        <v>75</v>
      </c>
      <c r="G56" s="25" t="s">
        <v>76</v>
      </c>
      <c r="H56" s="25">
        <v>4</v>
      </c>
      <c r="I56" s="25" t="s">
        <v>75</v>
      </c>
      <c r="J56" s="25" t="s">
        <v>74</v>
      </c>
      <c r="K56" s="25" t="s">
        <v>69</v>
      </c>
      <c r="L56" s="25" t="s">
        <v>75</v>
      </c>
      <c r="M56" s="25" t="s">
        <v>71</v>
      </c>
      <c r="N56" s="25" t="s">
        <v>75</v>
      </c>
      <c r="O56" s="25">
        <v>41</v>
      </c>
      <c r="P56" s="25" t="s">
        <v>75</v>
      </c>
      <c r="Q56" s="25" t="s">
        <v>75</v>
      </c>
      <c r="R56" s="25" t="s">
        <v>72</v>
      </c>
      <c r="S56" s="25" t="s">
        <v>75</v>
      </c>
      <c r="T56" s="25">
        <v>41</v>
      </c>
      <c r="V56" s="25" t="s">
        <v>70</v>
      </c>
      <c r="X56" s="25" t="s">
        <v>75</v>
      </c>
      <c r="Y56" s="25" t="s">
        <v>73</v>
      </c>
    </row>
    <row r="57" spans="5:25" s="24" customFormat="1" hidden="1">
      <c r="E57" s="24">
        <v>402</v>
      </c>
      <c r="F57" s="25" t="s">
        <v>75</v>
      </c>
      <c r="G57" s="25" t="s">
        <v>76</v>
      </c>
      <c r="H57" s="25">
        <v>4</v>
      </c>
      <c r="I57" s="25" t="s">
        <v>75</v>
      </c>
      <c r="J57" s="25" t="s">
        <v>74</v>
      </c>
      <c r="K57" s="25" t="s">
        <v>69</v>
      </c>
      <c r="L57" s="25" t="s">
        <v>75</v>
      </c>
      <c r="M57" s="25" t="s">
        <v>71</v>
      </c>
      <c r="N57" s="25" t="s">
        <v>75</v>
      </c>
      <c r="O57" s="25">
        <v>41</v>
      </c>
      <c r="P57" s="25" t="s">
        <v>75</v>
      </c>
      <c r="Q57" s="25" t="s">
        <v>75</v>
      </c>
      <c r="R57" s="25" t="s">
        <v>72</v>
      </c>
      <c r="S57" s="25" t="s">
        <v>75</v>
      </c>
      <c r="T57" s="25">
        <v>41</v>
      </c>
      <c r="V57" s="25" t="s">
        <v>70</v>
      </c>
      <c r="X57" s="25" t="s">
        <v>75</v>
      </c>
      <c r="Y57" s="25" t="s">
        <v>73</v>
      </c>
    </row>
    <row r="58" spans="5:25" s="24" customFormat="1" hidden="1">
      <c r="E58" s="24">
        <v>403</v>
      </c>
      <c r="F58" s="25" t="s">
        <v>75</v>
      </c>
      <c r="G58" s="25" t="s">
        <v>76</v>
      </c>
      <c r="H58" s="25">
        <v>4</v>
      </c>
      <c r="I58" s="25" t="s">
        <v>75</v>
      </c>
      <c r="J58" s="25" t="s">
        <v>74</v>
      </c>
      <c r="K58" s="25" t="s">
        <v>69</v>
      </c>
      <c r="L58" s="25" t="s">
        <v>75</v>
      </c>
      <c r="M58" s="25" t="s">
        <v>71</v>
      </c>
      <c r="N58" s="25" t="s">
        <v>75</v>
      </c>
      <c r="O58" s="25">
        <v>41</v>
      </c>
      <c r="P58" s="25" t="s">
        <v>75</v>
      </c>
      <c r="Q58" s="25" t="s">
        <v>75</v>
      </c>
      <c r="R58" s="25" t="s">
        <v>72</v>
      </c>
      <c r="S58" s="25" t="s">
        <v>75</v>
      </c>
      <c r="T58" s="25">
        <v>41</v>
      </c>
      <c r="V58" s="25" t="s">
        <v>70</v>
      </c>
      <c r="X58" s="25" t="s">
        <v>75</v>
      </c>
      <c r="Y58" s="25" t="s">
        <v>73</v>
      </c>
    </row>
    <row r="59" spans="5:25" s="24" customFormat="1" hidden="1">
      <c r="E59" s="24">
        <v>404</v>
      </c>
      <c r="F59" s="25" t="s">
        <v>75</v>
      </c>
      <c r="G59" s="25" t="s">
        <v>76</v>
      </c>
      <c r="H59" s="25">
        <v>4</v>
      </c>
      <c r="I59" s="25" t="s">
        <v>75</v>
      </c>
      <c r="J59" s="25" t="s">
        <v>74</v>
      </c>
      <c r="K59" s="25" t="s">
        <v>69</v>
      </c>
      <c r="L59" s="25" t="s">
        <v>75</v>
      </c>
      <c r="M59" s="25" t="s">
        <v>71</v>
      </c>
      <c r="N59" s="25" t="s">
        <v>75</v>
      </c>
      <c r="O59" s="25">
        <v>41</v>
      </c>
      <c r="P59" s="25" t="s">
        <v>75</v>
      </c>
      <c r="Q59" s="25" t="s">
        <v>75</v>
      </c>
      <c r="R59" s="25" t="s">
        <v>72</v>
      </c>
      <c r="S59" s="25" t="s">
        <v>75</v>
      </c>
      <c r="T59" s="25">
        <v>41</v>
      </c>
      <c r="V59" s="25" t="s">
        <v>70</v>
      </c>
      <c r="X59" s="25" t="s">
        <v>75</v>
      </c>
      <c r="Y59" s="25" t="s">
        <v>73</v>
      </c>
    </row>
    <row r="60" spans="5:25" s="24" customFormat="1" hidden="1">
      <c r="E60" s="24">
        <v>405</v>
      </c>
      <c r="F60" s="25" t="s">
        <v>75</v>
      </c>
      <c r="G60" s="25" t="s">
        <v>76</v>
      </c>
      <c r="H60" s="25">
        <v>4</v>
      </c>
      <c r="I60" s="25" t="s">
        <v>75</v>
      </c>
      <c r="J60" s="25" t="s">
        <v>74</v>
      </c>
      <c r="K60" s="25" t="s">
        <v>69</v>
      </c>
      <c r="L60" s="25" t="s">
        <v>75</v>
      </c>
      <c r="M60" s="25" t="s">
        <v>71</v>
      </c>
      <c r="N60" s="25" t="s">
        <v>75</v>
      </c>
      <c r="O60" s="25">
        <v>41</v>
      </c>
      <c r="P60" s="25" t="s">
        <v>75</v>
      </c>
      <c r="Q60" s="25" t="s">
        <v>75</v>
      </c>
      <c r="R60" s="25" t="s">
        <v>72</v>
      </c>
      <c r="S60" s="25" t="s">
        <v>75</v>
      </c>
      <c r="T60" s="25">
        <v>41</v>
      </c>
      <c r="V60" s="25" t="s">
        <v>70</v>
      </c>
      <c r="X60" s="25" t="s">
        <v>75</v>
      </c>
      <c r="Y60" s="25" t="s">
        <v>73</v>
      </c>
    </row>
    <row r="61" spans="5:25" s="24" customFormat="1" ht="17" hidden="1" customHeight="1">
      <c r="E61" s="24">
        <v>406</v>
      </c>
      <c r="F61" s="25" t="s">
        <v>75</v>
      </c>
      <c r="G61" s="25" t="s">
        <v>76</v>
      </c>
      <c r="H61" s="25">
        <v>4</v>
      </c>
      <c r="I61" s="25" t="s">
        <v>75</v>
      </c>
      <c r="J61" s="25" t="s">
        <v>74</v>
      </c>
      <c r="K61" s="25" t="s">
        <v>69</v>
      </c>
      <c r="L61" s="25" t="s">
        <v>75</v>
      </c>
      <c r="M61" s="25" t="s">
        <v>71</v>
      </c>
      <c r="N61" s="25" t="s">
        <v>75</v>
      </c>
      <c r="O61" s="25">
        <v>41</v>
      </c>
      <c r="P61" s="25" t="s">
        <v>75</v>
      </c>
      <c r="Q61" s="25" t="s">
        <v>75</v>
      </c>
      <c r="R61" s="25" t="s">
        <v>72</v>
      </c>
      <c r="S61" s="25" t="s">
        <v>75</v>
      </c>
      <c r="T61" s="25">
        <v>41</v>
      </c>
      <c r="V61" s="25" t="s">
        <v>70</v>
      </c>
      <c r="X61" s="25" t="s">
        <v>75</v>
      </c>
      <c r="Y61" s="25" t="s">
        <v>73</v>
      </c>
    </row>
    <row r="62" spans="5:25" s="24" customFormat="1" ht="17" hidden="1" customHeight="1">
      <c r="E62" s="24">
        <v>407</v>
      </c>
      <c r="F62" s="25" t="s">
        <v>75</v>
      </c>
      <c r="G62" s="25" t="s">
        <v>76</v>
      </c>
      <c r="H62" s="25">
        <v>4</v>
      </c>
      <c r="I62" s="25" t="s">
        <v>75</v>
      </c>
      <c r="J62" s="25" t="s">
        <v>74</v>
      </c>
      <c r="K62" s="25" t="s">
        <v>69</v>
      </c>
      <c r="L62" s="25" t="s">
        <v>75</v>
      </c>
      <c r="M62" s="25" t="s">
        <v>71</v>
      </c>
      <c r="N62" s="25" t="s">
        <v>75</v>
      </c>
      <c r="O62" s="25">
        <v>41</v>
      </c>
      <c r="P62" s="25" t="s">
        <v>75</v>
      </c>
      <c r="Q62" s="25" t="s">
        <v>75</v>
      </c>
      <c r="R62" s="25" t="s">
        <v>72</v>
      </c>
      <c r="S62" s="25" t="s">
        <v>75</v>
      </c>
      <c r="T62" s="25">
        <v>41</v>
      </c>
      <c r="V62" s="25" t="s">
        <v>70</v>
      </c>
      <c r="X62" s="25" t="s">
        <v>75</v>
      </c>
      <c r="Y62" s="25" t="s">
        <v>73</v>
      </c>
    </row>
    <row r="63" spans="5:25" s="24" customFormat="1" ht="17" hidden="1" customHeight="1">
      <c r="E63" s="24">
        <v>508</v>
      </c>
      <c r="F63" s="25" t="s">
        <v>75</v>
      </c>
      <c r="G63" s="25" t="s">
        <v>76</v>
      </c>
      <c r="H63" s="25">
        <v>4</v>
      </c>
      <c r="I63" s="25" t="s">
        <v>75</v>
      </c>
      <c r="J63" s="25" t="s">
        <v>74</v>
      </c>
      <c r="K63" s="25" t="s">
        <v>69</v>
      </c>
      <c r="L63" s="25" t="s">
        <v>77</v>
      </c>
      <c r="M63" s="25" t="s">
        <v>78</v>
      </c>
      <c r="N63" s="25" t="s">
        <v>77</v>
      </c>
      <c r="O63" s="25">
        <v>51</v>
      </c>
      <c r="P63" s="25" t="s">
        <v>77</v>
      </c>
      <c r="Q63" s="25" t="s">
        <v>77</v>
      </c>
      <c r="R63" s="25" t="s">
        <v>72</v>
      </c>
      <c r="S63" s="25" t="s">
        <v>77</v>
      </c>
      <c r="T63" s="25">
        <v>51</v>
      </c>
      <c r="V63" s="25" t="s">
        <v>70</v>
      </c>
      <c r="X63" s="25" t="s">
        <v>77</v>
      </c>
      <c r="Y63" s="25" t="s">
        <v>79</v>
      </c>
    </row>
    <row r="64" spans="5:25" s="24" customFormat="1" hidden="1">
      <c r="E64" s="24">
        <v>509</v>
      </c>
      <c r="F64" s="25" t="s">
        <v>75</v>
      </c>
      <c r="G64" s="25" t="s">
        <v>76</v>
      </c>
      <c r="H64" s="25">
        <v>4</v>
      </c>
      <c r="I64" s="25" t="s">
        <v>75</v>
      </c>
      <c r="J64" s="25" t="s">
        <v>74</v>
      </c>
      <c r="K64" s="25" t="s">
        <v>69</v>
      </c>
      <c r="L64" s="25" t="s">
        <v>77</v>
      </c>
      <c r="M64" s="25" t="s">
        <v>78</v>
      </c>
      <c r="N64" s="25" t="s">
        <v>77</v>
      </c>
      <c r="O64" s="25">
        <v>51</v>
      </c>
      <c r="P64" s="25" t="s">
        <v>77</v>
      </c>
      <c r="Q64" s="25" t="s">
        <v>77</v>
      </c>
      <c r="R64" s="25" t="s">
        <v>72</v>
      </c>
      <c r="S64" s="25" t="s">
        <v>77</v>
      </c>
      <c r="T64" s="25">
        <v>51</v>
      </c>
      <c r="V64" s="25" t="s">
        <v>70</v>
      </c>
      <c r="X64" s="25" t="s">
        <v>77</v>
      </c>
      <c r="Y64" s="25" t="s">
        <v>79</v>
      </c>
    </row>
    <row r="65" spans="5:25" s="24" customFormat="1" hidden="1">
      <c r="E65" s="24">
        <v>510</v>
      </c>
      <c r="F65" s="25" t="s">
        <v>75</v>
      </c>
      <c r="G65" s="25" t="s">
        <v>76</v>
      </c>
      <c r="H65" s="25">
        <v>4</v>
      </c>
      <c r="I65" s="25" t="s">
        <v>75</v>
      </c>
      <c r="J65" s="25" t="s">
        <v>74</v>
      </c>
      <c r="K65" s="25" t="s">
        <v>69</v>
      </c>
      <c r="L65" s="25" t="s">
        <v>77</v>
      </c>
      <c r="M65" s="25" t="s">
        <v>78</v>
      </c>
      <c r="N65" s="25" t="s">
        <v>77</v>
      </c>
      <c r="O65" s="25">
        <v>51</v>
      </c>
      <c r="P65" s="25" t="s">
        <v>77</v>
      </c>
      <c r="Q65" s="25" t="s">
        <v>77</v>
      </c>
      <c r="R65" s="25" t="s">
        <v>72</v>
      </c>
      <c r="S65" s="25" t="s">
        <v>77</v>
      </c>
      <c r="T65" s="25">
        <v>51</v>
      </c>
      <c r="V65" s="25" t="s">
        <v>70</v>
      </c>
      <c r="X65" s="25" t="s">
        <v>77</v>
      </c>
      <c r="Y65" s="25" t="s">
        <v>79</v>
      </c>
    </row>
    <row r="66" spans="5:25" s="24" customFormat="1" hidden="1">
      <c r="E66" s="24">
        <v>511</v>
      </c>
      <c r="F66" s="25" t="s">
        <v>77</v>
      </c>
      <c r="G66" s="25" t="s">
        <v>76</v>
      </c>
      <c r="H66" s="25">
        <v>5</v>
      </c>
      <c r="I66" s="25" t="s">
        <v>77</v>
      </c>
      <c r="J66" s="25" t="s">
        <v>74</v>
      </c>
      <c r="K66" s="25" t="s">
        <v>69</v>
      </c>
      <c r="L66" s="25" t="s">
        <v>77</v>
      </c>
      <c r="M66" s="25" t="s">
        <v>78</v>
      </c>
      <c r="N66" s="25" t="s">
        <v>77</v>
      </c>
      <c r="O66" s="25">
        <v>51</v>
      </c>
      <c r="P66" s="25" t="s">
        <v>77</v>
      </c>
      <c r="Q66" s="25" t="s">
        <v>77</v>
      </c>
      <c r="R66" s="25" t="s">
        <v>72</v>
      </c>
      <c r="S66" s="25" t="s">
        <v>77</v>
      </c>
      <c r="T66" s="25">
        <v>51</v>
      </c>
      <c r="V66" s="25" t="s">
        <v>70</v>
      </c>
      <c r="X66" s="25" t="s">
        <v>77</v>
      </c>
      <c r="Y66" s="25" t="s">
        <v>79</v>
      </c>
    </row>
    <row r="67" spans="5:25" s="24" customFormat="1" hidden="1">
      <c r="E67" s="24">
        <v>512</v>
      </c>
      <c r="F67" s="25" t="s">
        <v>77</v>
      </c>
      <c r="G67" s="25" t="s">
        <v>76</v>
      </c>
      <c r="H67" s="25">
        <v>5</v>
      </c>
      <c r="I67" s="25" t="s">
        <v>77</v>
      </c>
      <c r="J67" s="25" t="s">
        <v>74</v>
      </c>
      <c r="K67" s="25" t="s">
        <v>69</v>
      </c>
      <c r="L67" s="25" t="s">
        <v>77</v>
      </c>
      <c r="M67" s="25" t="s">
        <v>78</v>
      </c>
      <c r="N67" s="25" t="s">
        <v>77</v>
      </c>
      <c r="O67" s="25">
        <v>51</v>
      </c>
      <c r="P67" s="25" t="s">
        <v>77</v>
      </c>
      <c r="Q67" s="25" t="s">
        <v>77</v>
      </c>
      <c r="R67" s="25" t="s">
        <v>72</v>
      </c>
      <c r="S67" s="25" t="s">
        <v>77</v>
      </c>
      <c r="T67" s="25">
        <v>51</v>
      </c>
      <c r="V67" s="25" t="s">
        <v>70</v>
      </c>
      <c r="X67" s="25" t="s">
        <v>77</v>
      </c>
      <c r="Y67" s="25" t="s">
        <v>79</v>
      </c>
    </row>
    <row r="68" spans="5:25" s="24" customFormat="1" hidden="1">
      <c r="E68" s="24">
        <v>501</v>
      </c>
      <c r="F68" s="25" t="s">
        <v>77</v>
      </c>
      <c r="G68" s="25" t="s">
        <v>76</v>
      </c>
      <c r="H68" s="25">
        <v>5</v>
      </c>
      <c r="I68" s="25" t="s">
        <v>77</v>
      </c>
      <c r="J68" s="25" t="s">
        <v>74</v>
      </c>
      <c r="K68" s="25" t="s">
        <v>69</v>
      </c>
      <c r="L68" s="25" t="s">
        <v>77</v>
      </c>
      <c r="M68" s="25" t="s">
        <v>78</v>
      </c>
      <c r="N68" s="25" t="s">
        <v>77</v>
      </c>
      <c r="O68" s="25">
        <v>51</v>
      </c>
      <c r="P68" s="25" t="s">
        <v>77</v>
      </c>
      <c r="Q68" s="25" t="s">
        <v>77</v>
      </c>
      <c r="R68" s="25" t="s">
        <v>72</v>
      </c>
      <c r="S68" s="25" t="s">
        <v>77</v>
      </c>
      <c r="T68" s="25">
        <v>51</v>
      </c>
      <c r="V68" s="25" t="s">
        <v>70</v>
      </c>
      <c r="X68" s="25" t="s">
        <v>77</v>
      </c>
      <c r="Y68" s="25" t="s">
        <v>79</v>
      </c>
    </row>
    <row r="69" spans="5:25" s="24" customFormat="1" hidden="1">
      <c r="E69" s="24">
        <v>502</v>
      </c>
      <c r="F69" s="25" t="s">
        <v>77</v>
      </c>
      <c r="G69" s="25" t="s">
        <v>76</v>
      </c>
      <c r="H69" s="25">
        <v>5</v>
      </c>
      <c r="I69" s="25" t="s">
        <v>77</v>
      </c>
      <c r="J69" s="25" t="s">
        <v>74</v>
      </c>
      <c r="K69" s="25" t="s">
        <v>69</v>
      </c>
      <c r="L69" s="25" t="s">
        <v>77</v>
      </c>
      <c r="M69" s="25" t="s">
        <v>78</v>
      </c>
      <c r="N69" s="25" t="s">
        <v>77</v>
      </c>
      <c r="O69" s="25">
        <v>51</v>
      </c>
      <c r="P69" s="25" t="s">
        <v>77</v>
      </c>
      <c r="Q69" s="25" t="s">
        <v>77</v>
      </c>
      <c r="R69" s="25" t="s">
        <v>72</v>
      </c>
      <c r="S69" s="25" t="s">
        <v>77</v>
      </c>
      <c r="T69" s="25">
        <v>51</v>
      </c>
      <c r="V69" s="25" t="s">
        <v>70</v>
      </c>
      <c r="X69" s="25" t="s">
        <v>77</v>
      </c>
      <c r="Y69" s="25" t="s">
        <v>79</v>
      </c>
    </row>
    <row r="70" spans="5:25" s="24" customFormat="1" hidden="1">
      <c r="E70" s="24">
        <v>503</v>
      </c>
      <c r="F70" s="25" t="s">
        <v>77</v>
      </c>
      <c r="G70" s="25" t="s">
        <v>76</v>
      </c>
      <c r="H70" s="25">
        <v>5</v>
      </c>
      <c r="I70" s="25" t="s">
        <v>77</v>
      </c>
      <c r="J70" s="25" t="s">
        <v>74</v>
      </c>
      <c r="K70" s="25" t="s">
        <v>69</v>
      </c>
      <c r="L70" s="25" t="s">
        <v>77</v>
      </c>
      <c r="M70" s="25" t="s">
        <v>78</v>
      </c>
      <c r="N70" s="25" t="s">
        <v>77</v>
      </c>
      <c r="O70" s="25">
        <v>51</v>
      </c>
      <c r="P70" s="25" t="s">
        <v>77</v>
      </c>
      <c r="Q70" s="25" t="s">
        <v>77</v>
      </c>
      <c r="R70" s="25" t="s">
        <v>72</v>
      </c>
      <c r="S70" s="25" t="s">
        <v>77</v>
      </c>
      <c r="T70" s="25">
        <v>51</v>
      </c>
      <c r="V70" s="25" t="s">
        <v>70</v>
      </c>
      <c r="X70" s="25" t="s">
        <v>77</v>
      </c>
      <c r="Y70" s="25" t="s">
        <v>79</v>
      </c>
    </row>
    <row r="71" spans="5:25" s="24" customFormat="1" hidden="1">
      <c r="E71" s="24">
        <v>504</v>
      </c>
      <c r="F71" s="25" t="s">
        <v>77</v>
      </c>
      <c r="G71" s="25" t="s">
        <v>76</v>
      </c>
      <c r="H71" s="25">
        <v>5</v>
      </c>
      <c r="I71" s="25" t="s">
        <v>77</v>
      </c>
      <c r="J71" s="25" t="s">
        <v>74</v>
      </c>
      <c r="K71" s="25" t="s">
        <v>69</v>
      </c>
      <c r="L71" s="25" t="s">
        <v>77</v>
      </c>
      <c r="M71" s="25" t="s">
        <v>78</v>
      </c>
      <c r="N71" s="25" t="s">
        <v>77</v>
      </c>
      <c r="O71" s="25">
        <v>51</v>
      </c>
      <c r="P71" s="25" t="s">
        <v>77</v>
      </c>
      <c r="Q71" s="25" t="s">
        <v>77</v>
      </c>
      <c r="R71" s="25" t="s">
        <v>72</v>
      </c>
      <c r="S71" s="25" t="s">
        <v>77</v>
      </c>
      <c r="T71" s="25">
        <v>51</v>
      </c>
      <c r="V71" s="25" t="s">
        <v>70</v>
      </c>
      <c r="X71" s="25" t="s">
        <v>77</v>
      </c>
      <c r="Y71" s="25" t="s">
        <v>79</v>
      </c>
    </row>
    <row r="72" spans="5:25" s="24" customFormat="1" hidden="1">
      <c r="E72" s="24">
        <v>505</v>
      </c>
      <c r="F72" s="25" t="s">
        <v>77</v>
      </c>
      <c r="G72" s="25" t="s">
        <v>76</v>
      </c>
      <c r="H72" s="25">
        <v>5</v>
      </c>
      <c r="I72" s="25" t="s">
        <v>77</v>
      </c>
      <c r="J72" s="25" t="s">
        <v>74</v>
      </c>
      <c r="K72" s="25" t="s">
        <v>69</v>
      </c>
      <c r="L72" s="25" t="s">
        <v>77</v>
      </c>
      <c r="M72" s="25" t="s">
        <v>78</v>
      </c>
      <c r="N72" s="25" t="s">
        <v>77</v>
      </c>
      <c r="O72" s="25">
        <v>51</v>
      </c>
      <c r="P72" s="25" t="s">
        <v>77</v>
      </c>
      <c r="Q72" s="25" t="s">
        <v>77</v>
      </c>
      <c r="R72" s="25" t="s">
        <v>72</v>
      </c>
      <c r="S72" s="25" t="s">
        <v>77</v>
      </c>
      <c r="T72" s="25">
        <v>51</v>
      </c>
      <c r="V72" s="25" t="s">
        <v>70</v>
      </c>
      <c r="X72" s="25" t="s">
        <v>77</v>
      </c>
      <c r="Y72" s="25" t="s">
        <v>79</v>
      </c>
    </row>
    <row r="73" spans="5:25" s="24" customFormat="1" hidden="1">
      <c r="E73" s="24">
        <v>506</v>
      </c>
      <c r="F73" s="25" t="s">
        <v>77</v>
      </c>
      <c r="G73" s="25" t="s">
        <v>76</v>
      </c>
      <c r="H73" s="25">
        <v>5</v>
      </c>
      <c r="I73" s="25" t="s">
        <v>77</v>
      </c>
      <c r="J73" s="25" t="s">
        <v>74</v>
      </c>
      <c r="K73" s="25" t="s">
        <v>69</v>
      </c>
      <c r="L73" s="25" t="s">
        <v>77</v>
      </c>
      <c r="M73" s="25" t="s">
        <v>78</v>
      </c>
      <c r="N73" s="25" t="s">
        <v>77</v>
      </c>
      <c r="O73" s="25">
        <v>51</v>
      </c>
      <c r="P73" s="25" t="s">
        <v>77</v>
      </c>
      <c r="Q73" s="25" t="s">
        <v>77</v>
      </c>
      <c r="R73" s="25" t="s">
        <v>72</v>
      </c>
      <c r="S73" s="25" t="s">
        <v>77</v>
      </c>
      <c r="T73" s="25">
        <v>51</v>
      </c>
      <c r="V73" s="25" t="s">
        <v>70</v>
      </c>
      <c r="X73" s="25" t="s">
        <v>77</v>
      </c>
      <c r="Y73" s="25" t="s">
        <v>79</v>
      </c>
    </row>
    <row r="74" spans="5:25" s="24" customFormat="1" hidden="1">
      <c r="E74" s="24">
        <v>507</v>
      </c>
      <c r="F74" s="25" t="s">
        <v>77</v>
      </c>
      <c r="G74" s="25" t="s">
        <v>76</v>
      </c>
      <c r="H74" s="25">
        <v>5</v>
      </c>
      <c r="I74" s="25" t="s">
        <v>77</v>
      </c>
      <c r="J74" s="25" t="s">
        <v>74</v>
      </c>
      <c r="K74" s="25" t="s">
        <v>69</v>
      </c>
      <c r="L74" s="25" t="s">
        <v>77</v>
      </c>
      <c r="M74" s="25" t="s">
        <v>78</v>
      </c>
      <c r="N74" s="25" t="s">
        <v>77</v>
      </c>
      <c r="O74" s="25">
        <v>51</v>
      </c>
      <c r="P74" s="25" t="s">
        <v>77</v>
      </c>
      <c r="Q74" s="25" t="s">
        <v>77</v>
      </c>
      <c r="R74" s="25" t="s">
        <v>72</v>
      </c>
      <c r="S74" s="25" t="s">
        <v>77</v>
      </c>
      <c r="T74" s="25">
        <v>51</v>
      </c>
      <c r="V74" s="25" t="s">
        <v>70</v>
      </c>
      <c r="X74" s="25" t="s">
        <v>77</v>
      </c>
      <c r="Y74" s="25" t="s">
        <v>79</v>
      </c>
    </row>
    <row r="75" spans="5:25" s="24" customFormat="1" hidden="1">
      <c r="E75" s="24">
        <v>608</v>
      </c>
      <c r="F75" s="25" t="s">
        <v>77</v>
      </c>
      <c r="G75" s="25" t="s">
        <v>76</v>
      </c>
      <c r="H75" s="25">
        <v>5</v>
      </c>
      <c r="I75" s="25" t="s">
        <v>77</v>
      </c>
      <c r="J75" s="25" t="s">
        <v>74</v>
      </c>
      <c r="K75" s="25" t="s">
        <v>69</v>
      </c>
      <c r="L75" s="25" t="s">
        <v>80</v>
      </c>
      <c r="M75" s="25" t="s">
        <v>78</v>
      </c>
      <c r="N75" s="25" t="s">
        <v>80</v>
      </c>
      <c r="O75" s="25">
        <v>61</v>
      </c>
      <c r="P75" s="25" t="s">
        <v>80</v>
      </c>
      <c r="Q75" s="25" t="s">
        <v>80</v>
      </c>
      <c r="R75" s="25" t="s">
        <v>72</v>
      </c>
      <c r="S75" s="25" t="s">
        <v>80</v>
      </c>
      <c r="T75" s="25">
        <v>61</v>
      </c>
      <c r="V75" s="25" t="s">
        <v>70</v>
      </c>
      <c r="X75" s="25" t="s">
        <v>80</v>
      </c>
      <c r="Y75" s="25" t="s">
        <v>79</v>
      </c>
    </row>
    <row r="76" spans="5:25" s="24" customFormat="1" hidden="1">
      <c r="E76" s="24">
        <v>609</v>
      </c>
      <c r="F76" s="25" t="s">
        <v>77</v>
      </c>
      <c r="G76" s="25" t="s">
        <v>76</v>
      </c>
      <c r="H76" s="25">
        <v>5</v>
      </c>
      <c r="I76" s="25" t="s">
        <v>77</v>
      </c>
      <c r="J76" s="25" t="s">
        <v>74</v>
      </c>
      <c r="K76" s="25" t="s">
        <v>69</v>
      </c>
      <c r="L76" s="25" t="s">
        <v>80</v>
      </c>
      <c r="M76" s="25" t="s">
        <v>78</v>
      </c>
      <c r="N76" s="25" t="s">
        <v>80</v>
      </c>
      <c r="O76" s="25">
        <v>61</v>
      </c>
      <c r="P76" s="25" t="s">
        <v>80</v>
      </c>
      <c r="Q76" s="25" t="s">
        <v>80</v>
      </c>
      <c r="R76" s="25" t="s">
        <v>72</v>
      </c>
      <c r="S76" s="25" t="s">
        <v>80</v>
      </c>
      <c r="T76" s="25">
        <v>61</v>
      </c>
      <c r="V76" s="25" t="s">
        <v>70</v>
      </c>
      <c r="X76" s="25" t="s">
        <v>80</v>
      </c>
      <c r="Y76" s="25" t="s">
        <v>79</v>
      </c>
    </row>
    <row r="77" spans="5:25" s="24" customFormat="1" hidden="1">
      <c r="E77" s="24">
        <v>610</v>
      </c>
      <c r="F77" s="25" t="s">
        <v>77</v>
      </c>
      <c r="G77" s="25" t="s">
        <v>76</v>
      </c>
      <c r="H77" s="25">
        <v>5</v>
      </c>
      <c r="I77" s="25" t="s">
        <v>77</v>
      </c>
      <c r="J77" s="25" t="s">
        <v>74</v>
      </c>
      <c r="K77" s="25" t="s">
        <v>69</v>
      </c>
      <c r="L77" s="25" t="s">
        <v>80</v>
      </c>
      <c r="M77" s="25" t="s">
        <v>78</v>
      </c>
      <c r="N77" s="25" t="s">
        <v>80</v>
      </c>
      <c r="O77" s="25">
        <v>61</v>
      </c>
      <c r="P77" s="25" t="s">
        <v>80</v>
      </c>
      <c r="Q77" s="25" t="s">
        <v>80</v>
      </c>
      <c r="R77" s="25" t="s">
        <v>72</v>
      </c>
      <c r="S77" s="25" t="s">
        <v>80</v>
      </c>
      <c r="T77" s="25">
        <v>61</v>
      </c>
      <c r="V77" s="25" t="s">
        <v>70</v>
      </c>
      <c r="X77" s="25" t="s">
        <v>80</v>
      </c>
      <c r="Y77" s="25" t="s">
        <v>79</v>
      </c>
    </row>
    <row r="78" spans="5:25" s="24" customFormat="1" hidden="1">
      <c r="E78" s="24">
        <v>611</v>
      </c>
      <c r="F78" s="25" t="s">
        <v>80</v>
      </c>
      <c r="G78" s="25" t="s">
        <v>76</v>
      </c>
      <c r="H78" s="25">
        <v>6</v>
      </c>
      <c r="I78" s="25" t="s">
        <v>80</v>
      </c>
      <c r="J78" s="25" t="s">
        <v>74</v>
      </c>
      <c r="K78" s="25" t="s">
        <v>69</v>
      </c>
      <c r="L78" s="25" t="s">
        <v>80</v>
      </c>
      <c r="M78" s="25" t="s">
        <v>78</v>
      </c>
      <c r="N78" s="25" t="s">
        <v>80</v>
      </c>
      <c r="O78" s="25">
        <v>61</v>
      </c>
      <c r="P78" s="25" t="s">
        <v>80</v>
      </c>
      <c r="Q78" s="25" t="s">
        <v>80</v>
      </c>
      <c r="R78" s="25" t="s">
        <v>72</v>
      </c>
      <c r="S78" s="25" t="s">
        <v>80</v>
      </c>
      <c r="T78" s="25">
        <v>61</v>
      </c>
      <c r="V78" s="25" t="s">
        <v>70</v>
      </c>
      <c r="X78" s="25" t="s">
        <v>80</v>
      </c>
      <c r="Y78" s="25" t="s">
        <v>79</v>
      </c>
    </row>
    <row r="79" spans="5:25" s="24" customFormat="1" hidden="1">
      <c r="E79" s="24">
        <v>612</v>
      </c>
      <c r="F79" s="25" t="s">
        <v>80</v>
      </c>
      <c r="G79" s="25" t="s">
        <v>76</v>
      </c>
      <c r="H79" s="25">
        <v>6</v>
      </c>
      <c r="I79" s="25" t="s">
        <v>80</v>
      </c>
      <c r="J79" s="25" t="s">
        <v>74</v>
      </c>
      <c r="K79" s="25" t="s">
        <v>69</v>
      </c>
      <c r="L79" s="25" t="s">
        <v>80</v>
      </c>
      <c r="M79" s="25" t="s">
        <v>78</v>
      </c>
      <c r="N79" s="25" t="s">
        <v>80</v>
      </c>
      <c r="O79" s="25">
        <v>61</v>
      </c>
      <c r="P79" s="25" t="s">
        <v>80</v>
      </c>
      <c r="Q79" s="25" t="s">
        <v>80</v>
      </c>
      <c r="R79" s="25" t="s">
        <v>72</v>
      </c>
      <c r="S79" s="25" t="s">
        <v>80</v>
      </c>
      <c r="T79" s="25">
        <v>61</v>
      </c>
      <c r="V79" s="25" t="s">
        <v>70</v>
      </c>
      <c r="X79" s="25" t="s">
        <v>80</v>
      </c>
      <c r="Y79" s="25" t="s">
        <v>79</v>
      </c>
    </row>
    <row r="80" spans="5:25" s="24" customFormat="1" hidden="1">
      <c r="E80" s="24">
        <v>601</v>
      </c>
      <c r="F80" s="25" t="s">
        <v>80</v>
      </c>
      <c r="G80" s="25" t="s">
        <v>76</v>
      </c>
      <c r="H80" s="25">
        <v>6</v>
      </c>
      <c r="I80" s="25" t="s">
        <v>80</v>
      </c>
      <c r="J80" s="25" t="s">
        <v>74</v>
      </c>
      <c r="K80" s="25" t="s">
        <v>69</v>
      </c>
      <c r="L80" s="25" t="s">
        <v>80</v>
      </c>
      <c r="M80" s="25" t="s">
        <v>78</v>
      </c>
      <c r="N80" s="25" t="s">
        <v>80</v>
      </c>
      <c r="O80" s="25">
        <v>61</v>
      </c>
      <c r="P80" s="25" t="s">
        <v>80</v>
      </c>
      <c r="Q80" s="25" t="s">
        <v>80</v>
      </c>
      <c r="R80" s="25" t="s">
        <v>72</v>
      </c>
      <c r="S80" s="25" t="s">
        <v>80</v>
      </c>
      <c r="T80" s="25">
        <v>61</v>
      </c>
      <c r="V80" s="25" t="s">
        <v>70</v>
      </c>
      <c r="X80" s="25" t="s">
        <v>80</v>
      </c>
      <c r="Y80" s="25" t="s">
        <v>79</v>
      </c>
    </row>
    <row r="81" spans="5:25" s="24" customFormat="1" hidden="1">
      <c r="E81" s="24">
        <v>602</v>
      </c>
      <c r="F81" s="25" t="s">
        <v>80</v>
      </c>
      <c r="G81" s="25" t="s">
        <v>76</v>
      </c>
      <c r="H81" s="25">
        <v>6</v>
      </c>
      <c r="I81" s="25" t="s">
        <v>80</v>
      </c>
      <c r="J81" s="25" t="s">
        <v>74</v>
      </c>
      <c r="K81" s="25" t="s">
        <v>69</v>
      </c>
      <c r="L81" s="25" t="s">
        <v>80</v>
      </c>
      <c r="M81" s="25" t="s">
        <v>78</v>
      </c>
      <c r="N81" s="25" t="s">
        <v>80</v>
      </c>
      <c r="O81" s="25">
        <v>61</v>
      </c>
      <c r="P81" s="25" t="s">
        <v>80</v>
      </c>
      <c r="Q81" s="25" t="s">
        <v>80</v>
      </c>
      <c r="R81" s="25" t="s">
        <v>72</v>
      </c>
      <c r="S81" s="25" t="s">
        <v>80</v>
      </c>
      <c r="T81" s="25">
        <v>61</v>
      </c>
      <c r="V81" s="25" t="s">
        <v>70</v>
      </c>
      <c r="X81" s="25" t="s">
        <v>80</v>
      </c>
      <c r="Y81" s="25" t="s">
        <v>79</v>
      </c>
    </row>
    <row r="82" spans="5:25" s="24" customFormat="1" hidden="1">
      <c r="E82" s="24">
        <v>603</v>
      </c>
      <c r="F82" s="25" t="s">
        <v>80</v>
      </c>
      <c r="G82" s="25" t="s">
        <v>76</v>
      </c>
      <c r="H82" s="25">
        <v>6</v>
      </c>
      <c r="I82" s="25" t="s">
        <v>80</v>
      </c>
      <c r="J82" s="25" t="s">
        <v>74</v>
      </c>
      <c r="K82" s="25" t="s">
        <v>69</v>
      </c>
      <c r="L82" s="25" t="s">
        <v>80</v>
      </c>
      <c r="M82" s="25" t="s">
        <v>78</v>
      </c>
      <c r="N82" s="25" t="s">
        <v>80</v>
      </c>
      <c r="O82" s="25">
        <v>61</v>
      </c>
      <c r="P82" s="25" t="s">
        <v>80</v>
      </c>
      <c r="Q82" s="25" t="s">
        <v>80</v>
      </c>
      <c r="R82" s="25" t="s">
        <v>72</v>
      </c>
      <c r="S82" s="25" t="s">
        <v>80</v>
      </c>
      <c r="T82" s="25">
        <v>61</v>
      </c>
      <c r="V82" s="25" t="s">
        <v>70</v>
      </c>
      <c r="X82" s="25" t="s">
        <v>80</v>
      </c>
      <c r="Y82" s="25" t="s">
        <v>79</v>
      </c>
    </row>
    <row r="83" spans="5:25" s="24" customFormat="1" hidden="1">
      <c r="E83" s="24">
        <v>604</v>
      </c>
      <c r="F83" s="25" t="s">
        <v>80</v>
      </c>
      <c r="G83" s="25" t="s">
        <v>76</v>
      </c>
      <c r="H83" s="25">
        <v>6</v>
      </c>
      <c r="I83" s="25" t="s">
        <v>80</v>
      </c>
      <c r="J83" s="25" t="s">
        <v>74</v>
      </c>
      <c r="K83" s="25" t="s">
        <v>69</v>
      </c>
      <c r="L83" s="25" t="s">
        <v>80</v>
      </c>
      <c r="M83" s="25" t="s">
        <v>78</v>
      </c>
      <c r="N83" s="25" t="s">
        <v>80</v>
      </c>
      <c r="O83" s="25">
        <v>61</v>
      </c>
      <c r="P83" s="25" t="s">
        <v>80</v>
      </c>
      <c r="Q83" s="25" t="s">
        <v>80</v>
      </c>
      <c r="R83" s="25" t="s">
        <v>72</v>
      </c>
      <c r="S83" s="25" t="s">
        <v>80</v>
      </c>
      <c r="T83" s="25">
        <v>61</v>
      </c>
      <c r="V83" s="25" t="s">
        <v>70</v>
      </c>
      <c r="X83" s="25" t="s">
        <v>80</v>
      </c>
      <c r="Y83" s="25" t="s">
        <v>79</v>
      </c>
    </row>
    <row r="84" spans="5:25" s="24" customFormat="1" hidden="1">
      <c r="E84" s="24">
        <v>605</v>
      </c>
      <c r="F84" s="25" t="s">
        <v>80</v>
      </c>
      <c r="G84" s="25" t="s">
        <v>76</v>
      </c>
      <c r="H84" s="25">
        <v>6</v>
      </c>
      <c r="I84" s="25" t="s">
        <v>80</v>
      </c>
      <c r="J84" s="25" t="s">
        <v>74</v>
      </c>
      <c r="K84" s="25" t="s">
        <v>69</v>
      </c>
      <c r="L84" s="25" t="s">
        <v>80</v>
      </c>
      <c r="M84" s="25" t="s">
        <v>78</v>
      </c>
      <c r="N84" s="25" t="s">
        <v>80</v>
      </c>
      <c r="O84" s="25">
        <v>61</v>
      </c>
      <c r="P84" s="25" t="s">
        <v>80</v>
      </c>
      <c r="Q84" s="25" t="s">
        <v>80</v>
      </c>
      <c r="R84" s="25" t="s">
        <v>72</v>
      </c>
      <c r="S84" s="25" t="s">
        <v>80</v>
      </c>
      <c r="T84" s="25">
        <v>61</v>
      </c>
      <c r="V84" s="25" t="s">
        <v>70</v>
      </c>
      <c r="X84" s="25" t="s">
        <v>80</v>
      </c>
      <c r="Y84" s="25" t="s">
        <v>79</v>
      </c>
    </row>
    <row r="85" spans="5:25" s="24" customFormat="1" hidden="1">
      <c r="E85" s="24">
        <v>606</v>
      </c>
      <c r="F85" s="25" t="s">
        <v>80</v>
      </c>
      <c r="G85" s="25" t="s">
        <v>76</v>
      </c>
      <c r="H85" s="25">
        <v>6</v>
      </c>
      <c r="I85" s="25" t="s">
        <v>80</v>
      </c>
      <c r="J85" s="25" t="s">
        <v>74</v>
      </c>
      <c r="K85" s="25" t="s">
        <v>69</v>
      </c>
      <c r="L85" s="25" t="s">
        <v>80</v>
      </c>
      <c r="M85" s="25" t="s">
        <v>78</v>
      </c>
      <c r="N85" s="25" t="s">
        <v>80</v>
      </c>
      <c r="O85" s="25">
        <v>61</v>
      </c>
      <c r="P85" s="25" t="s">
        <v>80</v>
      </c>
      <c r="Q85" s="25" t="s">
        <v>80</v>
      </c>
      <c r="R85" s="25" t="s">
        <v>72</v>
      </c>
      <c r="S85" s="25" t="s">
        <v>80</v>
      </c>
      <c r="T85" s="25">
        <v>61</v>
      </c>
      <c r="V85" s="25" t="s">
        <v>70</v>
      </c>
      <c r="X85" s="25" t="s">
        <v>80</v>
      </c>
      <c r="Y85" s="25" t="s">
        <v>79</v>
      </c>
    </row>
    <row r="86" spans="5:25" s="24" customFormat="1" hidden="1">
      <c r="E86" s="24">
        <v>607</v>
      </c>
      <c r="F86" s="25" t="s">
        <v>80</v>
      </c>
      <c r="G86" s="25" t="s">
        <v>76</v>
      </c>
      <c r="H86" s="25">
        <v>6</v>
      </c>
      <c r="I86" s="25" t="s">
        <v>80</v>
      </c>
      <c r="J86" s="25" t="s">
        <v>74</v>
      </c>
      <c r="K86" s="25" t="s">
        <v>69</v>
      </c>
      <c r="L86" s="25" t="s">
        <v>80</v>
      </c>
      <c r="M86" s="25" t="s">
        <v>78</v>
      </c>
      <c r="N86" s="25" t="s">
        <v>80</v>
      </c>
      <c r="O86" s="25">
        <v>61</v>
      </c>
      <c r="P86" s="25" t="s">
        <v>80</v>
      </c>
      <c r="Q86" s="25" t="s">
        <v>80</v>
      </c>
      <c r="R86" s="25" t="s">
        <v>72</v>
      </c>
      <c r="S86" s="25" t="s">
        <v>80</v>
      </c>
      <c r="T86" s="25">
        <v>61</v>
      </c>
      <c r="V86" s="25" t="s">
        <v>70</v>
      </c>
      <c r="X86" s="25" t="s">
        <v>80</v>
      </c>
      <c r="Y86" s="25" t="s">
        <v>79</v>
      </c>
    </row>
    <row r="87" spans="5:25" s="24" customFormat="1" hidden="1">
      <c r="E87" s="24">
        <v>708</v>
      </c>
      <c r="F87" s="25" t="s">
        <v>80</v>
      </c>
      <c r="G87" s="25" t="s">
        <v>76</v>
      </c>
      <c r="H87" s="25">
        <v>6</v>
      </c>
      <c r="I87" s="25" t="s">
        <v>80</v>
      </c>
      <c r="J87" s="25" t="s">
        <v>74</v>
      </c>
      <c r="K87" s="25" t="s">
        <v>69</v>
      </c>
      <c r="L87" s="25" t="s">
        <v>81</v>
      </c>
      <c r="M87" s="25" t="s">
        <v>78</v>
      </c>
      <c r="N87" s="25" t="s">
        <v>81</v>
      </c>
      <c r="O87" s="25">
        <v>71</v>
      </c>
      <c r="P87" s="25" t="s">
        <v>81</v>
      </c>
      <c r="Q87" s="25" t="s">
        <v>81</v>
      </c>
      <c r="R87" s="25" t="s">
        <v>72</v>
      </c>
      <c r="S87" s="25" t="s">
        <v>81</v>
      </c>
      <c r="T87" s="25">
        <v>71</v>
      </c>
      <c r="V87" s="25" t="s">
        <v>70</v>
      </c>
      <c r="X87" s="25" t="s">
        <v>80</v>
      </c>
      <c r="Y87" s="25" t="s">
        <v>79</v>
      </c>
    </row>
    <row r="88" spans="5:25" s="24" customFormat="1" hidden="1">
      <c r="E88" s="24">
        <v>709</v>
      </c>
      <c r="F88" s="25" t="s">
        <v>80</v>
      </c>
      <c r="G88" s="25" t="s">
        <v>76</v>
      </c>
      <c r="H88" s="25">
        <v>6</v>
      </c>
      <c r="I88" s="25" t="s">
        <v>80</v>
      </c>
      <c r="J88" s="25" t="s">
        <v>74</v>
      </c>
      <c r="K88" s="25" t="s">
        <v>69</v>
      </c>
      <c r="L88" s="25" t="s">
        <v>81</v>
      </c>
      <c r="M88" s="25" t="s">
        <v>78</v>
      </c>
      <c r="N88" s="25" t="s">
        <v>81</v>
      </c>
      <c r="O88" s="25">
        <v>71</v>
      </c>
      <c r="P88" s="25" t="s">
        <v>81</v>
      </c>
      <c r="Q88" s="25" t="s">
        <v>81</v>
      </c>
      <c r="R88" s="25" t="s">
        <v>72</v>
      </c>
      <c r="S88" s="25" t="s">
        <v>81</v>
      </c>
      <c r="T88" s="25">
        <v>71</v>
      </c>
      <c r="V88" s="25" t="s">
        <v>70</v>
      </c>
      <c r="X88" s="25" t="s">
        <v>80</v>
      </c>
      <c r="Y88" s="25" t="s">
        <v>79</v>
      </c>
    </row>
    <row r="89" spans="5:25" s="24" customFormat="1" hidden="1">
      <c r="E89" s="24">
        <v>710</v>
      </c>
      <c r="F89" s="25" t="s">
        <v>80</v>
      </c>
      <c r="G89" s="25" t="s">
        <v>76</v>
      </c>
      <c r="H89" s="25">
        <v>6</v>
      </c>
      <c r="I89" s="25" t="s">
        <v>80</v>
      </c>
      <c r="J89" s="25" t="s">
        <v>74</v>
      </c>
      <c r="K89" s="25" t="s">
        <v>69</v>
      </c>
      <c r="L89" s="25" t="s">
        <v>81</v>
      </c>
      <c r="M89" s="25" t="s">
        <v>78</v>
      </c>
      <c r="N89" s="25" t="s">
        <v>81</v>
      </c>
      <c r="O89" s="25">
        <v>71</v>
      </c>
      <c r="P89" s="25" t="s">
        <v>81</v>
      </c>
      <c r="Q89" s="25" t="s">
        <v>81</v>
      </c>
      <c r="R89" s="25" t="s">
        <v>72</v>
      </c>
      <c r="S89" s="25" t="s">
        <v>81</v>
      </c>
      <c r="T89" s="25">
        <v>71</v>
      </c>
      <c r="V89" s="25" t="s">
        <v>70</v>
      </c>
      <c r="X89" s="25" t="s">
        <v>80</v>
      </c>
      <c r="Y89" s="25" t="s">
        <v>79</v>
      </c>
    </row>
    <row r="90" spans="5:25" s="24" customFormat="1" hidden="1">
      <c r="E90" s="24">
        <v>711</v>
      </c>
      <c r="F90" s="25" t="s">
        <v>81</v>
      </c>
      <c r="G90" s="25" t="s">
        <v>76</v>
      </c>
      <c r="H90" s="25">
        <v>6</v>
      </c>
      <c r="I90" s="25" t="s">
        <v>80</v>
      </c>
      <c r="J90" s="25" t="s">
        <v>74</v>
      </c>
      <c r="K90" s="25" t="s">
        <v>69</v>
      </c>
      <c r="L90" s="25" t="s">
        <v>81</v>
      </c>
      <c r="M90" s="25" t="s">
        <v>78</v>
      </c>
      <c r="N90" s="25" t="s">
        <v>81</v>
      </c>
      <c r="O90" s="25">
        <v>71</v>
      </c>
      <c r="P90" s="25" t="s">
        <v>81</v>
      </c>
      <c r="Q90" s="25" t="s">
        <v>81</v>
      </c>
      <c r="R90" s="25" t="s">
        <v>72</v>
      </c>
      <c r="S90" s="25" t="s">
        <v>81</v>
      </c>
      <c r="T90" s="25">
        <v>71</v>
      </c>
      <c r="V90" s="25" t="s">
        <v>70</v>
      </c>
      <c r="X90" s="25" t="s">
        <v>80</v>
      </c>
      <c r="Y90" s="25" t="s">
        <v>79</v>
      </c>
    </row>
    <row r="91" spans="5:25" s="24" customFormat="1" hidden="1">
      <c r="E91" s="24">
        <v>712</v>
      </c>
      <c r="F91" s="25" t="s">
        <v>81</v>
      </c>
      <c r="G91" s="25" t="s">
        <v>76</v>
      </c>
      <c r="H91" s="25">
        <v>6</v>
      </c>
      <c r="I91" s="25" t="s">
        <v>80</v>
      </c>
      <c r="J91" s="25" t="s">
        <v>74</v>
      </c>
      <c r="K91" s="25" t="s">
        <v>69</v>
      </c>
      <c r="L91" s="25" t="s">
        <v>81</v>
      </c>
      <c r="M91" s="25" t="s">
        <v>78</v>
      </c>
      <c r="N91" s="25" t="s">
        <v>81</v>
      </c>
      <c r="O91" s="25">
        <v>71</v>
      </c>
      <c r="P91" s="25" t="s">
        <v>81</v>
      </c>
      <c r="Q91" s="25" t="s">
        <v>81</v>
      </c>
      <c r="R91" s="25" t="s">
        <v>72</v>
      </c>
      <c r="S91" s="25" t="s">
        <v>81</v>
      </c>
      <c r="T91" s="25">
        <v>71</v>
      </c>
      <c r="V91" s="25" t="s">
        <v>70</v>
      </c>
      <c r="X91" s="25" t="s">
        <v>80</v>
      </c>
      <c r="Y91" s="25" t="s">
        <v>79</v>
      </c>
    </row>
    <row r="92" spans="5:25" s="24" customFormat="1" hidden="1">
      <c r="E92" s="24">
        <v>701</v>
      </c>
      <c r="F92" s="25" t="s">
        <v>81</v>
      </c>
      <c r="G92" s="25" t="s">
        <v>76</v>
      </c>
      <c r="H92" s="25">
        <v>6</v>
      </c>
      <c r="I92" s="25" t="s">
        <v>80</v>
      </c>
      <c r="J92" s="25" t="s">
        <v>74</v>
      </c>
      <c r="K92" s="25" t="s">
        <v>69</v>
      </c>
      <c r="L92" s="25" t="s">
        <v>81</v>
      </c>
      <c r="M92" s="25" t="s">
        <v>78</v>
      </c>
      <c r="N92" s="25" t="s">
        <v>81</v>
      </c>
      <c r="O92" s="25">
        <v>71</v>
      </c>
      <c r="P92" s="25" t="s">
        <v>81</v>
      </c>
      <c r="Q92" s="25" t="s">
        <v>81</v>
      </c>
      <c r="R92" s="25" t="s">
        <v>72</v>
      </c>
      <c r="S92" s="25" t="s">
        <v>81</v>
      </c>
      <c r="T92" s="25">
        <v>71</v>
      </c>
      <c r="V92" s="25" t="s">
        <v>70</v>
      </c>
      <c r="X92" s="25" t="s">
        <v>80</v>
      </c>
      <c r="Y92" s="25" t="s">
        <v>79</v>
      </c>
    </row>
    <row r="93" spans="5:25" s="24" customFormat="1" hidden="1">
      <c r="E93" s="24">
        <v>702</v>
      </c>
      <c r="F93" s="25" t="s">
        <v>81</v>
      </c>
      <c r="G93" s="25" t="s">
        <v>76</v>
      </c>
      <c r="H93" s="25">
        <v>6</v>
      </c>
      <c r="I93" s="25" t="s">
        <v>80</v>
      </c>
      <c r="J93" s="25" t="s">
        <v>74</v>
      </c>
      <c r="K93" s="25" t="s">
        <v>69</v>
      </c>
      <c r="L93" s="25" t="s">
        <v>81</v>
      </c>
      <c r="M93" s="25" t="s">
        <v>78</v>
      </c>
      <c r="N93" s="25" t="s">
        <v>81</v>
      </c>
      <c r="O93" s="25">
        <v>71</v>
      </c>
      <c r="P93" s="25" t="s">
        <v>81</v>
      </c>
      <c r="Q93" s="25" t="s">
        <v>81</v>
      </c>
      <c r="R93" s="25" t="s">
        <v>72</v>
      </c>
      <c r="S93" s="25" t="s">
        <v>81</v>
      </c>
      <c r="T93" s="25">
        <v>71</v>
      </c>
      <c r="V93" s="25" t="s">
        <v>70</v>
      </c>
      <c r="X93" s="25" t="s">
        <v>80</v>
      </c>
      <c r="Y93" s="25" t="s">
        <v>79</v>
      </c>
    </row>
    <row r="94" spans="5:25" s="24" customFormat="1" hidden="1">
      <c r="E94" s="24">
        <v>703</v>
      </c>
      <c r="F94" s="25" t="s">
        <v>81</v>
      </c>
      <c r="G94" s="25" t="s">
        <v>76</v>
      </c>
      <c r="H94" s="25">
        <v>6</v>
      </c>
      <c r="I94" s="25" t="s">
        <v>80</v>
      </c>
      <c r="J94" s="25" t="s">
        <v>74</v>
      </c>
      <c r="K94" s="25" t="s">
        <v>69</v>
      </c>
      <c r="L94" s="25" t="s">
        <v>81</v>
      </c>
      <c r="M94" s="25" t="s">
        <v>78</v>
      </c>
      <c r="N94" s="25" t="s">
        <v>81</v>
      </c>
      <c r="O94" s="25">
        <v>71</v>
      </c>
      <c r="P94" s="25" t="s">
        <v>81</v>
      </c>
      <c r="Q94" s="25" t="s">
        <v>81</v>
      </c>
      <c r="R94" s="25" t="s">
        <v>72</v>
      </c>
      <c r="S94" s="25" t="s">
        <v>81</v>
      </c>
      <c r="T94" s="25">
        <v>71</v>
      </c>
      <c r="V94" s="25" t="s">
        <v>70</v>
      </c>
      <c r="X94" s="25" t="s">
        <v>80</v>
      </c>
      <c r="Y94" s="25" t="s">
        <v>79</v>
      </c>
    </row>
    <row r="95" spans="5:25" s="24" customFormat="1" hidden="1">
      <c r="E95" s="24">
        <v>704</v>
      </c>
      <c r="F95" s="25" t="s">
        <v>81</v>
      </c>
      <c r="G95" s="25" t="s">
        <v>76</v>
      </c>
      <c r="H95" s="25">
        <v>6</v>
      </c>
      <c r="I95" s="25" t="s">
        <v>80</v>
      </c>
      <c r="J95" s="25" t="s">
        <v>74</v>
      </c>
      <c r="K95" s="25" t="s">
        <v>69</v>
      </c>
      <c r="L95" s="25" t="s">
        <v>81</v>
      </c>
      <c r="M95" s="25" t="s">
        <v>78</v>
      </c>
      <c r="N95" s="25" t="s">
        <v>81</v>
      </c>
      <c r="O95" s="25">
        <v>71</v>
      </c>
      <c r="P95" s="25" t="s">
        <v>81</v>
      </c>
      <c r="Q95" s="25" t="s">
        <v>81</v>
      </c>
      <c r="R95" s="25" t="s">
        <v>72</v>
      </c>
      <c r="S95" s="25" t="s">
        <v>81</v>
      </c>
      <c r="T95" s="25">
        <v>71</v>
      </c>
      <c r="V95" s="25" t="s">
        <v>70</v>
      </c>
      <c r="X95" s="25" t="s">
        <v>80</v>
      </c>
      <c r="Y95" s="25" t="s">
        <v>79</v>
      </c>
    </row>
    <row r="96" spans="5:25" s="24" customFormat="1" hidden="1">
      <c r="E96" s="24">
        <v>705</v>
      </c>
      <c r="F96" s="25" t="s">
        <v>81</v>
      </c>
      <c r="G96" s="25" t="s">
        <v>76</v>
      </c>
      <c r="H96" s="25">
        <v>6</v>
      </c>
      <c r="I96" s="25" t="s">
        <v>80</v>
      </c>
      <c r="J96" s="25" t="s">
        <v>74</v>
      </c>
      <c r="K96" s="25" t="s">
        <v>69</v>
      </c>
      <c r="L96" s="25" t="s">
        <v>81</v>
      </c>
      <c r="M96" s="25" t="s">
        <v>78</v>
      </c>
      <c r="N96" s="25" t="s">
        <v>81</v>
      </c>
      <c r="O96" s="25">
        <v>71</v>
      </c>
      <c r="P96" s="25" t="s">
        <v>81</v>
      </c>
      <c r="Q96" s="25" t="s">
        <v>81</v>
      </c>
      <c r="R96" s="25" t="s">
        <v>72</v>
      </c>
      <c r="S96" s="25" t="s">
        <v>81</v>
      </c>
      <c r="T96" s="25">
        <v>71</v>
      </c>
      <c r="V96" s="25" t="s">
        <v>70</v>
      </c>
      <c r="X96" s="25" t="s">
        <v>80</v>
      </c>
      <c r="Y96" s="25" t="s">
        <v>79</v>
      </c>
    </row>
    <row r="97" spans="5:25" s="24" customFormat="1" hidden="1">
      <c r="E97" s="24">
        <v>706</v>
      </c>
      <c r="F97" s="25" t="s">
        <v>81</v>
      </c>
      <c r="G97" s="25" t="s">
        <v>76</v>
      </c>
      <c r="H97" s="25">
        <v>6</v>
      </c>
      <c r="I97" s="25" t="s">
        <v>80</v>
      </c>
      <c r="J97" s="25" t="s">
        <v>74</v>
      </c>
      <c r="K97" s="25" t="s">
        <v>69</v>
      </c>
      <c r="L97" s="25" t="s">
        <v>81</v>
      </c>
      <c r="M97" s="25" t="s">
        <v>78</v>
      </c>
      <c r="N97" s="25" t="s">
        <v>81</v>
      </c>
      <c r="O97" s="25">
        <v>71</v>
      </c>
      <c r="P97" s="25" t="s">
        <v>81</v>
      </c>
      <c r="Q97" s="25" t="s">
        <v>81</v>
      </c>
      <c r="R97" s="25" t="s">
        <v>72</v>
      </c>
      <c r="S97" s="25" t="s">
        <v>81</v>
      </c>
      <c r="T97" s="25">
        <v>71</v>
      </c>
      <c r="V97" s="25" t="s">
        <v>70</v>
      </c>
      <c r="X97" s="25" t="s">
        <v>80</v>
      </c>
      <c r="Y97" s="25" t="s">
        <v>79</v>
      </c>
    </row>
    <row r="98" spans="5:25" s="24" customFormat="1" hidden="1">
      <c r="E98" s="24">
        <v>707</v>
      </c>
      <c r="F98" s="25" t="s">
        <v>81</v>
      </c>
      <c r="G98" s="25" t="s">
        <v>76</v>
      </c>
      <c r="H98" s="25">
        <v>6</v>
      </c>
      <c r="I98" s="25" t="s">
        <v>80</v>
      </c>
      <c r="J98" s="25" t="s">
        <v>74</v>
      </c>
      <c r="K98" s="25" t="s">
        <v>69</v>
      </c>
      <c r="L98" s="25" t="s">
        <v>81</v>
      </c>
      <c r="M98" s="25" t="s">
        <v>78</v>
      </c>
      <c r="N98" s="25" t="s">
        <v>81</v>
      </c>
      <c r="O98" s="25">
        <v>71</v>
      </c>
      <c r="P98" s="25" t="s">
        <v>81</v>
      </c>
      <c r="Q98" s="25" t="s">
        <v>81</v>
      </c>
      <c r="R98" s="25" t="s">
        <v>72</v>
      </c>
      <c r="S98" s="25" t="s">
        <v>81</v>
      </c>
      <c r="T98" s="25">
        <v>71</v>
      </c>
      <c r="V98" s="25" t="s">
        <v>70</v>
      </c>
      <c r="X98" s="25" t="s">
        <v>80</v>
      </c>
      <c r="Y98" s="25" t="s">
        <v>79</v>
      </c>
    </row>
    <row r="99" spans="5:25" s="24" customFormat="1" hidden="1">
      <c r="E99" s="24">
        <v>808</v>
      </c>
      <c r="F99" s="25" t="s">
        <v>81</v>
      </c>
      <c r="G99" s="25" t="s">
        <v>76</v>
      </c>
      <c r="H99" s="25">
        <v>6</v>
      </c>
      <c r="I99" s="25" t="s">
        <v>80</v>
      </c>
      <c r="J99" s="25" t="s">
        <v>74</v>
      </c>
      <c r="K99" s="25" t="s">
        <v>69</v>
      </c>
      <c r="L99" s="25" t="s">
        <v>82</v>
      </c>
      <c r="M99" s="25" t="s">
        <v>83</v>
      </c>
      <c r="N99" s="25" t="s">
        <v>82</v>
      </c>
      <c r="O99" s="25">
        <v>81</v>
      </c>
      <c r="P99" s="25" t="s">
        <v>82</v>
      </c>
      <c r="Q99" s="25" t="s">
        <v>82</v>
      </c>
      <c r="R99" s="25" t="s">
        <v>72</v>
      </c>
      <c r="S99" s="25" t="s">
        <v>82</v>
      </c>
      <c r="T99" s="25">
        <v>81</v>
      </c>
      <c r="V99" s="25" t="s">
        <v>70</v>
      </c>
      <c r="X99" s="25" t="s">
        <v>80</v>
      </c>
      <c r="Y99" s="25" t="s">
        <v>79</v>
      </c>
    </row>
    <row r="100" spans="5:25" s="24" customFormat="1" hidden="1">
      <c r="E100" s="24">
        <v>809</v>
      </c>
      <c r="F100" s="25" t="s">
        <v>81</v>
      </c>
      <c r="G100" s="25" t="s">
        <v>76</v>
      </c>
      <c r="H100" s="25">
        <v>6</v>
      </c>
      <c r="I100" s="25" t="s">
        <v>80</v>
      </c>
      <c r="J100" s="25" t="s">
        <v>74</v>
      </c>
      <c r="K100" s="25" t="s">
        <v>69</v>
      </c>
      <c r="L100" s="25" t="s">
        <v>82</v>
      </c>
      <c r="M100" s="25" t="s">
        <v>83</v>
      </c>
      <c r="N100" s="25" t="s">
        <v>82</v>
      </c>
      <c r="O100" s="25">
        <v>81</v>
      </c>
      <c r="P100" s="25" t="s">
        <v>82</v>
      </c>
      <c r="Q100" s="25" t="s">
        <v>82</v>
      </c>
      <c r="R100" s="25" t="s">
        <v>72</v>
      </c>
      <c r="S100" s="25" t="s">
        <v>82</v>
      </c>
      <c r="T100" s="25">
        <v>81</v>
      </c>
      <c r="V100" s="25" t="s">
        <v>70</v>
      </c>
      <c r="X100" s="25" t="s">
        <v>80</v>
      </c>
      <c r="Y100" s="25" t="s">
        <v>79</v>
      </c>
    </row>
    <row r="101" spans="5:25" s="24" customFormat="1" hidden="1">
      <c r="E101" s="24">
        <v>810</v>
      </c>
      <c r="F101" s="25" t="s">
        <v>81</v>
      </c>
      <c r="G101" s="25" t="s">
        <v>76</v>
      </c>
      <c r="H101" s="25">
        <v>6</v>
      </c>
      <c r="I101" s="25" t="s">
        <v>80</v>
      </c>
      <c r="J101" s="25" t="s">
        <v>74</v>
      </c>
      <c r="K101" s="25" t="s">
        <v>69</v>
      </c>
      <c r="L101" s="25" t="s">
        <v>82</v>
      </c>
      <c r="M101" s="25" t="s">
        <v>83</v>
      </c>
      <c r="N101" s="25" t="s">
        <v>82</v>
      </c>
      <c r="O101" s="25">
        <v>81</v>
      </c>
      <c r="P101" s="25" t="s">
        <v>82</v>
      </c>
      <c r="Q101" s="25" t="s">
        <v>82</v>
      </c>
      <c r="R101" s="25" t="s">
        <v>72</v>
      </c>
      <c r="S101" s="25" t="s">
        <v>82</v>
      </c>
      <c r="T101" s="25">
        <v>81</v>
      </c>
      <c r="V101" s="25" t="s">
        <v>70</v>
      </c>
      <c r="X101" s="25" t="s">
        <v>80</v>
      </c>
      <c r="Y101" s="25" t="s">
        <v>79</v>
      </c>
    </row>
    <row r="102" spans="5:25" s="24" customFormat="1" hidden="1">
      <c r="E102" s="24">
        <v>811</v>
      </c>
      <c r="F102" s="25" t="s">
        <v>82</v>
      </c>
      <c r="G102" s="25" t="s">
        <v>76</v>
      </c>
      <c r="H102" s="25">
        <v>6</v>
      </c>
      <c r="I102" s="25" t="s">
        <v>80</v>
      </c>
      <c r="J102" s="25" t="s">
        <v>74</v>
      </c>
      <c r="K102" s="25" t="s">
        <v>69</v>
      </c>
      <c r="L102" s="25" t="s">
        <v>82</v>
      </c>
      <c r="M102" s="25" t="s">
        <v>83</v>
      </c>
      <c r="N102" s="25" t="s">
        <v>82</v>
      </c>
      <c r="O102" s="25">
        <v>81</v>
      </c>
      <c r="P102" s="25" t="s">
        <v>82</v>
      </c>
      <c r="Q102" s="25" t="s">
        <v>82</v>
      </c>
      <c r="R102" s="25" t="s">
        <v>72</v>
      </c>
      <c r="S102" s="25" t="s">
        <v>82</v>
      </c>
      <c r="T102" s="25">
        <v>81</v>
      </c>
      <c r="V102" s="25" t="s">
        <v>70</v>
      </c>
      <c r="X102" s="25" t="s">
        <v>80</v>
      </c>
      <c r="Y102" s="25" t="s">
        <v>79</v>
      </c>
    </row>
    <row r="103" spans="5:25" s="24" customFormat="1" hidden="1">
      <c r="E103" s="24">
        <v>812</v>
      </c>
      <c r="F103" s="25" t="s">
        <v>82</v>
      </c>
      <c r="G103" s="25" t="s">
        <v>76</v>
      </c>
      <c r="H103" s="25">
        <v>6</v>
      </c>
      <c r="I103" s="25" t="s">
        <v>80</v>
      </c>
      <c r="J103" s="25" t="s">
        <v>74</v>
      </c>
      <c r="K103" s="25" t="s">
        <v>69</v>
      </c>
      <c r="L103" s="25" t="s">
        <v>82</v>
      </c>
      <c r="M103" s="25" t="s">
        <v>83</v>
      </c>
      <c r="N103" s="25" t="s">
        <v>82</v>
      </c>
      <c r="O103" s="25">
        <v>81</v>
      </c>
      <c r="P103" s="25" t="s">
        <v>82</v>
      </c>
      <c r="Q103" s="25" t="s">
        <v>82</v>
      </c>
      <c r="R103" s="25" t="s">
        <v>72</v>
      </c>
      <c r="S103" s="25" t="s">
        <v>82</v>
      </c>
      <c r="T103" s="25">
        <v>81</v>
      </c>
      <c r="V103" s="25" t="s">
        <v>70</v>
      </c>
      <c r="X103" s="25" t="s">
        <v>80</v>
      </c>
      <c r="Y103" s="25" t="s">
        <v>79</v>
      </c>
    </row>
    <row r="104" spans="5:25" s="24" customFormat="1" hidden="1">
      <c r="E104" s="24">
        <v>801</v>
      </c>
      <c r="F104" s="25" t="s">
        <v>82</v>
      </c>
      <c r="G104" s="25" t="s">
        <v>76</v>
      </c>
      <c r="H104" s="25">
        <v>6</v>
      </c>
      <c r="I104" s="25" t="s">
        <v>80</v>
      </c>
      <c r="J104" s="25" t="s">
        <v>74</v>
      </c>
      <c r="K104" s="25" t="s">
        <v>69</v>
      </c>
      <c r="L104" s="25" t="s">
        <v>82</v>
      </c>
      <c r="M104" s="25" t="s">
        <v>83</v>
      </c>
      <c r="N104" s="25" t="s">
        <v>82</v>
      </c>
      <c r="O104" s="25">
        <v>81</v>
      </c>
      <c r="P104" s="25" t="s">
        <v>82</v>
      </c>
      <c r="Q104" s="25" t="s">
        <v>82</v>
      </c>
      <c r="R104" s="25" t="s">
        <v>72</v>
      </c>
      <c r="S104" s="25" t="s">
        <v>82</v>
      </c>
      <c r="T104" s="25">
        <v>81</v>
      </c>
      <c r="V104" s="25" t="s">
        <v>70</v>
      </c>
      <c r="X104" s="25" t="s">
        <v>80</v>
      </c>
      <c r="Y104" s="25" t="s">
        <v>79</v>
      </c>
    </row>
    <row r="105" spans="5:25" s="24" customFormat="1" hidden="1">
      <c r="E105" s="24">
        <v>802</v>
      </c>
      <c r="F105" s="25" t="s">
        <v>82</v>
      </c>
      <c r="G105" s="25" t="s">
        <v>76</v>
      </c>
      <c r="H105" s="25">
        <v>6</v>
      </c>
      <c r="I105" s="25" t="s">
        <v>80</v>
      </c>
      <c r="J105" s="25" t="s">
        <v>74</v>
      </c>
      <c r="K105" s="25" t="s">
        <v>69</v>
      </c>
      <c r="L105" s="25" t="s">
        <v>82</v>
      </c>
      <c r="M105" s="25" t="s">
        <v>83</v>
      </c>
      <c r="N105" s="25" t="s">
        <v>82</v>
      </c>
      <c r="O105" s="25">
        <v>81</v>
      </c>
      <c r="P105" s="25" t="s">
        <v>82</v>
      </c>
      <c r="Q105" s="25" t="s">
        <v>82</v>
      </c>
      <c r="R105" s="25" t="s">
        <v>72</v>
      </c>
      <c r="S105" s="25" t="s">
        <v>82</v>
      </c>
      <c r="T105" s="25">
        <v>81</v>
      </c>
      <c r="V105" s="25" t="s">
        <v>70</v>
      </c>
      <c r="X105" s="25" t="s">
        <v>80</v>
      </c>
      <c r="Y105" s="25" t="s">
        <v>79</v>
      </c>
    </row>
    <row r="106" spans="5:25" s="24" customFormat="1" hidden="1">
      <c r="E106" s="24">
        <v>803</v>
      </c>
      <c r="F106" s="25" t="s">
        <v>82</v>
      </c>
      <c r="G106" s="25" t="s">
        <v>76</v>
      </c>
      <c r="H106" s="25">
        <v>6</v>
      </c>
      <c r="I106" s="25" t="s">
        <v>80</v>
      </c>
      <c r="J106" s="25" t="s">
        <v>74</v>
      </c>
      <c r="K106" s="25" t="s">
        <v>69</v>
      </c>
      <c r="L106" s="25" t="s">
        <v>82</v>
      </c>
      <c r="M106" s="25" t="s">
        <v>83</v>
      </c>
      <c r="N106" s="25" t="s">
        <v>82</v>
      </c>
      <c r="O106" s="25">
        <v>81</v>
      </c>
      <c r="P106" s="25" t="s">
        <v>82</v>
      </c>
      <c r="Q106" s="25" t="s">
        <v>82</v>
      </c>
      <c r="R106" s="25" t="s">
        <v>72</v>
      </c>
      <c r="S106" s="25" t="s">
        <v>82</v>
      </c>
      <c r="T106" s="25">
        <v>81</v>
      </c>
      <c r="V106" s="25" t="s">
        <v>70</v>
      </c>
      <c r="X106" s="25" t="s">
        <v>80</v>
      </c>
      <c r="Y106" s="25" t="s">
        <v>79</v>
      </c>
    </row>
    <row r="107" spans="5:25" s="24" customFormat="1" hidden="1">
      <c r="E107" s="24">
        <v>804</v>
      </c>
      <c r="F107" s="25" t="s">
        <v>82</v>
      </c>
      <c r="G107" s="25" t="s">
        <v>76</v>
      </c>
      <c r="H107" s="25">
        <v>6</v>
      </c>
      <c r="I107" s="25" t="s">
        <v>80</v>
      </c>
      <c r="J107" s="25" t="s">
        <v>74</v>
      </c>
      <c r="K107" s="25" t="s">
        <v>69</v>
      </c>
      <c r="L107" s="25" t="s">
        <v>82</v>
      </c>
      <c r="M107" s="25" t="s">
        <v>83</v>
      </c>
      <c r="N107" s="25" t="s">
        <v>82</v>
      </c>
      <c r="O107" s="25">
        <v>81</v>
      </c>
      <c r="P107" s="25" t="s">
        <v>82</v>
      </c>
      <c r="Q107" s="25" t="s">
        <v>82</v>
      </c>
      <c r="R107" s="25" t="s">
        <v>72</v>
      </c>
      <c r="S107" s="25" t="s">
        <v>82</v>
      </c>
      <c r="T107" s="25">
        <v>81</v>
      </c>
      <c r="V107" s="25" t="s">
        <v>70</v>
      </c>
      <c r="X107" s="25" t="s">
        <v>80</v>
      </c>
      <c r="Y107" s="25" t="s">
        <v>79</v>
      </c>
    </row>
    <row r="108" spans="5:25" s="24" customFormat="1" hidden="1">
      <c r="E108" s="24">
        <v>805</v>
      </c>
      <c r="F108" s="25" t="s">
        <v>82</v>
      </c>
      <c r="G108" s="25" t="s">
        <v>76</v>
      </c>
      <c r="H108" s="25">
        <v>6</v>
      </c>
      <c r="I108" s="25" t="s">
        <v>80</v>
      </c>
      <c r="J108" s="25" t="s">
        <v>74</v>
      </c>
      <c r="K108" s="25" t="s">
        <v>69</v>
      </c>
      <c r="L108" s="25" t="s">
        <v>82</v>
      </c>
      <c r="M108" s="25" t="s">
        <v>83</v>
      </c>
      <c r="N108" s="25" t="s">
        <v>82</v>
      </c>
      <c r="O108" s="25">
        <v>81</v>
      </c>
      <c r="P108" s="25" t="s">
        <v>82</v>
      </c>
      <c r="Q108" s="25" t="s">
        <v>82</v>
      </c>
      <c r="R108" s="25" t="s">
        <v>72</v>
      </c>
      <c r="S108" s="25" t="s">
        <v>82</v>
      </c>
      <c r="T108" s="25">
        <v>81</v>
      </c>
      <c r="V108" s="25" t="s">
        <v>70</v>
      </c>
      <c r="X108" s="25" t="s">
        <v>80</v>
      </c>
      <c r="Y108" s="25" t="s">
        <v>79</v>
      </c>
    </row>
    <row r="109" spans="5:25" s="24" customFormat="1" hidden="1">
      <c r="E109" s="24">
        <v>806</v>
      </c>
      <c r="F109" s="25" t="s">
        <v>82</v>
      </c>
      <c r="G109" s="25" t="s">
        <v>76</v>
      </c>
      <c r="H109" s="25">
        <v>6</v>
      </c>
      <c r="I109" s="25" t="s">
        <v>80</v>
      </c>
      <c r="J109" s="25" t="s">
        <v>74</v>
      </c>
      <c r="K109" s="25" t="s">
        <v>69</v>
      </c>
      <c r="L109" s="25" t="s">
        <v>82</v>
      </c>
      <c r="M109" s="25" t="s">
        <v>83</v>
      </c>
      <c r="N109" s="25" t="s">
        <v>82</v>
      </c>
      <c r="O109" s="25">
        <v>81</v>
      </c>
      <c r="P109" s="25" t="s">
        <v>82</v>
      </c>
      <c r="Q109" s="25" t="s">
        <v>82</v>
      </c>
      <c r="R109" s="25" t="s">
        <v>72</v>
      </c>
      <c r="S109" s="25" t="s">
        <v>82</v>
      </c>
      <c r="T109" s="25">
        <v>81</v>
      </c>
      <c r="V109" s="25" t="s">
        <v>70</v>
      </c>
      <c r="X109" s="25" t="s">
        <v>80</v>
      </c>
      <c r="Y109" s="25" t="s">
        <v>79</v>
      </c>
    </row>
    <row r="110" spans="5:25" s="24" customFormat="1" hidden="1">
      <c r="E110" s="24">
        <v>807</v>
      </c>
      <c r="F110" s="25" t="s">
        <v>82</v>
      </c>
      <c r="G110" s="25" t="s">
        <v>76</v>
      </c>
      <c r="H110" s="25">
        <v>6</v>
      </c>
      <c r="I110" s="25" t="s">
        <v>80</v>
      </c>
      <c r="J110" s="25" t="s">
        <v>74</v>
      </c>
      <c r="K110" s="25" t="s">
        <v>69</v>
      </c>
      <c r="L110" s="25" t="s">
        <v>82</v>
      </c>
      <c r="M110" s="25" t="s">
        <v>83</v>
      </c>
      <c r="N110" s="25" t="s">
        <v>82</v>
      </c>
      <c r="O110" s="25">
        <v>81</v>
      </c>
      <c r="P110" s="25" t="s">
        <v>82</v>
      </c>
      <c r="Q110" s="25" t="s">
        <v>82</v>
      </c>
      <c r="R110" s="25" t="s">
        <v>72</v>
      </c>
      <c r="S110" s="25" t="s">
        <v>82</v>
      </c>
      <c r="T110" s="25">
        <v>81</v>
      </c>
      <c r="V110" s="25" t="s">
        <v>70</v>
      </c>
      <c r="X110" s="25" t="s">
        <v>80</v>
      </c>
      <c r="Y110" s="25" t="s">
        <v>79</v>
      </c>
    </row>
    <row r="111" spans="5:25" s="24" customFormat="1" hidden="1">
      <c r="E111" s="24">
        <v>908</v>
      </c>
      <c r="F111" s="25" t="s">
        <v>82</v>
      </c>
      <c r="G111" s="25" t="s">
        <v>76</v>
      </c>
      <c r="H111" s="25">
        <v>6</v>
      </c>
      <c r="I111" s="25" t="s">
        <v>80</v>
      </c>
      <c r="J111" s="25" t="s">
        <v>74</v>
      </c>
      <c r="K111" s="25" t="s">
        <v>69</v>
      </c>
      <c r="L111" s="25" t="s">
        <v>84</v>
      </c>
      <c r="M111" s="25" t="s">
        <v>83</v>
      </c>
      <c r="N111" s="25" t="s">
        <v>84</v>
      </c>
      <c r="O111" s="25">
        <v>91</v>
      </c>
      <c r="P111" s="25" t="s">
        <v>84</v>
      </c>
      <c r="Q111" s="25" t="s">
        <v>84</v>
      </c>
      <c r="R111" s="25" t="s">
        <v>72</v>
      </c>
      <c r="S111" s="25" t="s">
        <v>84</v>
      </c>
      <c r="T111" s="25">
        <v>91</v>
      </c>
      <c r="V111" s="25" t="s">
        <v>70</v>
      </c>
      <c r="X111" s="25" t="s">
        <v>80</v>
      </c>
      <c r="Y111" s="25" t="s">
        <v>79</v>
      </c>
    </row>
    <row r="112" spans="5:25" s="24" customFormat="1" hidden="1">
      <c r="E112" s="24">
        <v>909</v>
      </c>
      <c r="F112" s="25" t="s">
        <v>82</v>
      </c>
      <c r="G112" s="25" t="s">
        <v>76</v>
      </c>
      <c r="H112" s="25">
        <v>6</v>
      </c>
      <c r="I112" s="25" t="s">
        <v>80</v>
      </c>
      <c r="J112" s="25" t="s">
        <v>74</v>
      </c>
      <c r="K112" s="25" t="s">
        <v>69</v>
      </c>
      <c r="L112" s="25" t="s">
        <v>84</v>
      </c>
      <c r="M112" s="25" t="s">
        <v>83</v>
      </c>
      <c r="N112" s="25" t="s">
        <v>84</v>
      </c>
      <c r="O112" s="25">
        <v>91</v>
      </c>
      <c r="P112" s="25" t="s">
        <v>84</v>
      </c>
      <c r="Q112" s="25" t="s">
        <v>84</v>
      </c>
      <c r="R112" s="25" t="s">
        <v>72</v>
      </c>
      <c r="S112" s="25" t="s">
        <v>84</v>
      </c>
      <c r="T112" s="25">
        <v>91</v>
      </c>
      <c r="V112" s="25" t="s">
        <v>70</v>
      </c>
      <c r="X112" s="25" t="s">
        <v>80</v>
      </c>
      <c r="Y112" s="25" t="s">
        <v>79</v>
      </c>
    </row>
    <row r="113" spans="5:25" s="24" customFormat="1" hidden="1">
      <c r="E113" s="24">
        <v>910</v>
      </c>
      <c r="F113" s="25" t="s">
        <v>82</v>
      </c>
      <c r="G113" s="25" t="s">
        <v>76</v>
      </c>
      <c r="H113" s="25">
        <v>6</v>
      </c>
      <c r="I113" s="25" t="s">
        <v>80</v>
      </c>
      <c r="J113" s="25" t="s">
        <v>74</v>
      </c>
      <c r="K113" s="25" t="s">
        <v>69</v>
      </c>
      <c r="L113" s="25" t="s">
        <v>84</v>
      </c>
      <c r="M113" s="25" t="s">
        <v>83</v>
      </c>
      <c r="N113" s="25" t="s">
        <v>84</v>
      </c>
      <c r="O113" s="25">
        <v>91</v>
      </c>
      <c r="P113" s="25" t="s">
        <v>84</v>
      </c>
      <c r="Q113" s="25" t="s">
        <v>84</v>
      </c>
      <c r="R113" s="25" t="s">
        <v>72</v>
      </c>
      <c r="S113" s="25" t="s">
        <v>84</v>
      </c>
      <c r="T113" s="25">
        <v>91</v>
      </c>
      <c r="V113" s="25" t="s">
        <v>70</v>
      </c>
      <c r="X113" s="25" t="s">
        <v>80</v>
      </c>
      <c r="Y113" s="25" t="s">
        <v>79</v>
      </c>
    </row>
    <row r="114" spans="5:25" s="24" customFormat="1" hidden="1">
      <c r="E114" s="24">
        <v>911</v>
      </c>
      <c r="F114" s="25" t="s">
        <v>84</v>
      </c>
      <c r="G114" s="25" t="s">
        <v>76</v>
      </c>
      <c r="H114" s="25">
        <v>6</v>
      </c>
      <c r="I114" s="25" t="s">
        <v>80</v>
      </c>
      <c r="J114" s="25" t="s">
        <v>74</v>
      </c>
      <c r="K114" s="25" t="s">
        <v>69</v>
      </c>
      <c r="L114" s="25" t="s">
        <v>84</v>
      </c>
      <c r="M114" s="25" t="s">
        <v>83</v>
      </c>
      <c r="N114" s="25" t="s">
        <v>84</v>
      </c>
      <c r="O114" s="25">
        <v>91</v>
      </c>
      <c r="P114" s="25" t="s">
        <v>84</v>
      </c>
      <c r="Q114" s="25" t="s">
        <v>84</v>
      </c>
      <c r="R114" s="25" t="s">
        <v>72</v>
      </c>
      <c r="S114" s="25" t="s">
        <v>84</v>
      </c>
      <c r="T114" s="25">
        <v>91</v>
      </c>
      <c r="V114" s="25" t="s">
        <v>70</v>
      </c>
      <c r="X114" s="25" t="s">
        <v>80</v>
      </c>
      <c r="Y114" s="25" t="s">
        <v>79</v>
      </c>
    </row>
    <row r="115" spans="5:25" s="24" customFormat="1" hidden="1">
      <c r="E115" s="24">
        <v>912</v>
      </c>
      <c r="F115" s="25" t="s">
        <v>84</v>
      </c>
      <c r="G115" s="25" t="s">
        <v>76</v>
      </c>
      <c r="H115" s="25">
        <v>6</v>
      </c>
      <c r="I115" s="25" t="s">
        <v>80</v>
      </c>
      <c r="J115" s="25" t="s">
        <v>74</v>
      </c>
      <c r="K115" s="25" t="s">
        <v>69</v>
      </c>
      <c r="L115" s="25" t="s">
        <v>84</v>
      </c>
      <c r="M115" s="25" t="s">
        <v>83</v>
      </c>
      <c r="N115" s="25" t="s">
        <v>84</v>
      </c>
      <c r="O115" s="25">
        <v>91</v>
      </c>
      <c r="P115" s="25" t="s">
        <v>84</v>
      </c>
      <c r="Q115" s="25" t="s">
        <v>84</v>
      </c>
      <c r="R115" s="25" t="s">
        <v>72</v>
      </c>
      <c r="S115" s="25" t="s">
        <v>84</v>
      </c>
      <c r="T115" s="25">
        <v>91</v>
      </c>
      <c r="V115" s="25" t="s">
        <v>70</v>
      </c>
      <c r="X115" s="25" t="s">
        <v>80</v>
      </c>
      <c r="Y115" s="25" t="s">
        <v>79</v>
      </c>
    </row>
    <row r="116" spans="5:25" s="24" customFormat="1" hidden="1">
      <c r="E116" s="24">
        <v>901</v>
      </c>
      <c r="F116" s="25" t="s">
        <v>84</v>
      </c>
      <c r="G116" s="25" t="s">
        <v>76</v>
      </c>
      <c r="H116" s="25">
        <v>6</v>
      </c>
      <c r="I116" s="25" t="s">
        <v>80</v>
      </c>
      <c r="J116" s="25" t="s">
        <v>74</v>
      </c>
      <c r="K116" s="25" t="s">
        <v>69</v>
      </c>
      <c r="L116" s="25" t="s">
        <v>84</v>
      </c>
      <c r="M116" s="25" t="s">
        <v>83</v>
      </c>
      <c r="N116" s="25" t="s">
        <v>84</v>
      </c>
      <c r="O116" s="25">
        <v>91</v>
      </c>
      <c r="P116" s="25" t="s">
        <v>84</v>
      </c>
      <c r="Q116" s="25" t="s">
        <v>84</v>
      </c>
      <c r="R116" s="25" t="s">
        <v>72</v>
      </c>
      <c r="S116" s="25" t="s">
        <v>84</v>
      </c>
      <c r="T116" s="25">
        <v>91</v>
      </c>
      <c r="V116" s="25" t="s">
        <v>70</v>
      </c>
      <c r="X116" s="25" t="s">
        <v>80</v>
      </c>
      <c r="Y116" s="25" t="s">
        <v>79</v>
      </c>
    </row>
    <row r="117" spans="5:25" s="24" customFormat="1" hidden="1">
      <c r="E117" s="24">
        <v>902</v>
      </c>
      <c r="F117" s="25" t="s">
        <v>84</v>
      </c>
      <c r="G117" s="25" t="s">
        <v>76</v>
      </c>
      <c r="H117" s="25">
        <v>6</v>
      </c>
      <c r="I117" s="25" t="s">
        <v>80</v>
      </c>
      <c r="J117" s="25" t="s">
        <v>74</v>
      </c>
      <c r="K117" s="25" t="s">
        <v>69</v>
      </c>
      <c r="L117" s="25" t="s">
        <v>84</v>
      </c>
      <c r="M117" s="25" t="s">
        <v>83</v>
      </c>
      <c r="N117" s="25" t="s">
        <v>84</v>
      </c>
      <c r="O117" s="25">
        <v>91</v>
      </c>
      <c r="P117" s="25" t="s">
        <v>84</v>
      </c>
      <c r="Q117" s="25" t="s">
        <v>84</v>
      </c>
      <c r="R117" s="25" t="s">
        <v>72</v>
      </c>
      <c r="S117" s="25" t="s">
        <v>84</v>
      </c>
      <c r="T117" s="25">
        <v>91</v>
      </c>
      <c r="V117" s="25" t="s">
        <v>70</v>
      </c>
      <c r="X117" s="25" t="s">
        <v>80</v>
      </c>
      <c r="Y117" s="25" t="s">
        <v>79</v>
      </c>
    </row>
    <row r="118" spans="5:25" s="24" customFormat="1" hidden="1">
      <c r="E118" s="24">
        <v>903</v>
      </c>
      <c r="F118" s="25" t="s">
        <v>84</v>
      </c>
      <c r="G118" s="25" t="s">
        <v>76</v>
      </c>
      <c r="H118" s="25">
        <v>6</v>
      </c>
      <c r="I118" s="25" t="s">
        <v>80</v>
      </c>
      <c r="J118" s="25" t="s">
        <v>74</v>
      </c>
      <c r="K118" s="25" t="s">
        <v>69</v>
      </c>
      <c r="L118" s="25" t="s">
        <v>84</v>
      </c>
      <c r="M118" s="25" t="s">
        <v>83</v>
      </c>
      <c r="N118" s="25" t="s">
        <v>84</v>
      </c>
      <c r="O118" s="25">
        <v>91</v>
      </c>
      <c r="P118" s="25" t="s">
        <v>84</v>
      </c>
      <c r="Q118" s="25" t="s">
        <v>84</v>
      </c>
      <c r="R118" s="25" t="s">
        <v>72</v>
      </c>
      <c r="S118" s="25" t="s">
        <v>84</v>
      </c>
      <c r="T118" s="25">
        <v>91</v>
      </c>
      <c r="V118" s="25" t="s">
        <v>70</v>
      </c>
      <c r="X118" s="25" t="s">
        <v>80</v>
      </c>
      <c r="Y118" s="25" t="s">
        <v>79</v>
      </c>
    </row>
    <row r="119" spans="5:25" s="24" customFormat="1" hidden="1">
      <c r="E119" s="24">
        <v>904</v>
      </c>
      <c r="F119" s="25" t="s">
        <v>84</v>
      </c>
      <c r="G119" s="25" t="s">
        <v>76</v>
      </c>
      <c r="H119" s="25">
        <v>6</v>
      </c>
      <c r="I119" s="25" t="s">
        <v>80</v>
      </c>
      <c r="J119" s="25" t="s">
        <v>74</v>
      </c>
      <c r="K119" s="25" t="s">
        <v>69</v>
      </c>
      <c r="L119" s="25" t="s">
        <v>84</v>
      </c>
      <c r="M119" s="25" t="s">
        <v>83</v>
      </c>
      <c r="N119" s="25" t="s">
        <v>84</v>
      </c>
      <c r="O119" s="25">
        <v>91</v>
      </c>
      <c r="P119" s="25" t="s">
        <v>84</v>
      </c>
      <c r="Q119" s="25" t="s">
        <v>84</v>
      </c>
      <c r="R119" s="25" t="s">
        <v>72</v>
      </c>
      <c r="S119" s="25" t="s">
        <v>84</v>
      </c>
      <c r="T119" s="25">
        <v>91</v>
      </c>
      <c r="V119" s="25" t="s">
        <v>70</v>
      </c>
      <c r="X119" s="25" t="s">
        <v>80</v>
      </c>
      <c r="Y119" s="25" t="s">
        <v>79</v>
      </c>
    </row>
    <row r="120" spans="5:25" s="24" customFormat="1" hidden="1">
      <c r="E120" s="24">
        <v>905</v>
      </c>
      <c r="F120" s="25" t="s">
        <v>84</v>
      </c>
      <c r="G120" s="25" t="s">
        <v>76</v>
      </c>
      <c r="H120" s="25">
        <v>6</v>
      </c>
      <c r="I120" s="25" t="s">
        <v>80</v>
      </c>
      <c r="J120" s="25" t="s">
        <v>74</v>
      </c>
      <c r="K120" s="25" t="s">
        <v>69</v>
      </c>
      <c r="L120" s="25" t="s">
        <v>84</v>
      </c>
      <c r="M120" s="25" t="s">
        <v>83</v>
      </c>
      <c r="N120" s="25" t="s">
        <v>84</v>
      </c>
      <c r="O120" s="25">
        <v>91</v>
      </c>
      <c r="P120" s="25" t="s">
        <v>84</v>
      </c>
      <c r="Q120" s="25" t="s">
        <v>84</v>
      </c>
      <c r="R120" s="25" t="s">
        <v>72</v>
      </c>
      <c r="S120" s="25" t="s">
        <v>84</v>
      </c>
      <c r="T120" s="25">
        <v>91</v>
      </c>
      <c r="V120" s="25" t="s">
        <v>70</v>
      </c>
      <c r="X120" s="25" t="s">
        <v>80</v>
      </c>
      <c r="Y120" s="25" t="s">
        <v>79</v>
      </c>
    </row>
    <row r="121" spans="5:25" s="24" customFormat="1" hidden="1">
      <c r="E121" s="24">
        <v>906</v>
      </c>
      <c r="F121" s="25" t="s">
        <v>84</v>
      </c>
      <c r="G121" s="25" t="s">
        <v>76</v>
      </c>
      <c r="H121" s="25">
        <v>6</v>
      </c>
      <c r="I121" s="25" t="s">
        <v>80</v>
      </c>
      <c r="J121" s="25" t="s">
        <v>74</v>
      </c>
      <c r="K121" s="25" t="s">
        <v>69</v>
      </c>
      <c r="L121" s="25" t="s">
        <v>84</v>
      </c>
      <c r="M121" s="25" t="s">
        <v>83</v>
      </c>
      <c r="N121" s="25" t="s">
        <v>84</v>
      </c>
      <c r="O121" s="25">
        <v>91</v>
      </c>
      <c r="P121" s="25" t="s">
        <v>84</v>
      </c>
      <c r="Q121" s="25" t="s">
        <v>84</v>
      </c>
      <c r="R121" s="25" t="s">
        <v>72</v>
      </c>
      <c r="S121" s="25" t="s">
        <v>84</v>
      </c>
      <c r="T121" s="25">
        <v>91</v>
      </c>
      <c r="V121" s="25" t="s">
        <v>70</v>
      </c>
      <c r="X121" s="25" t="s">
        <v>80</v>
      </c>
      <c r="Y121" s="25" t="s">
        <v>79</v>
      </c>
    </row>
    <row r="122" spans="5:25" s="24" customFormat="1" hidden="1">
      <c r="E122" s="24">
        <v>907</v>
      </c>
      <c r="F122" s="25" t="s">
        <v>84</v>
      </c>
      <c r="G122" s="25" t="s">
        <v>76</v>
      </c>
      <c r="H122" s="25">
        <v>6</v>
      </c>
      <c r="I122" s="25" t="s">
        <v>80</v>
      </c>
      <c r="J122" s="25" t="s">
        <v>74</v>
      </c>
      <c r="K122" s="25" t="s">
        <v>69</v>
      </c>
      <c r="L122" s="25" t="s">
        <v>84</v>
      </c>
      <c r="M122" s="25" t="s">
        <v>83</v>
      </c>
      <c r="N122" s="25" t="s">
        <v>84</v>
      </c>
      <c r="O122" s="25">
        <v>91</v>
      </c>
      <c r="P122" s="25" t="s">
        <v>84</v>
      </c>
      <c r="Q122" s="25" t="s">
        <v>84</v>
      </c>
      <c r="R122" s="25" t="s">
        <v>72</v>
      </c>
      <c r="S122" s="25" t="s">
        <v>84</v>
      </c>
      <c r="T122" s="25">
        <v>91</v>
      </c>
      <c r="V122" s="25" t="s">
        <v>70</v>
      </c>
      <c r="X122" s="25" t="s">
        <v>80</v>
      </c>
      <c r="Y122" s="25" t="s">
        <v>79</v>
      </c>
    </row>
    <row r="123" spans="5:25" ht="5" hidden="1" customHeight="1"/>
  </sheetData>
  <sheetProtection algorithmName="SHA-512" hashValue="knya00nSR9M2P3S6IHk85120200008gR4zSxDecGBxuyvzwWIyA6nAwwUWwhQmvNFqegkyPeznhYNWDRcQEAgQ==" saltValue="Xi0uDsnOkSPbYnb03y2BiQ==" spinCount="100000" sheet="1" objects="1" scenarios="1" selectLockedCells="1"/>
  <mergeCells count="47">
    <mergeCell ref="R5:S5"/>
    <mergeCell ref="T5:U5"/>
    <mergeCell ref="V5:W5"/>
    <mergeCell ref="X5:Y5"/>
    <mergeCell ref="Z5:AA5"/>
    <mergeCell ref="B6:G6"/>
    <mergeCell ref="H6:AE6"/>
    <mergeCell ref="T4:U4"/>
    <mergeCell ref="V4:W4"/>
    <mergeCell ref="X4:Y4"/>
    <mergeCell ref="Z4:AA4"/>
    <mergeCell ref="AB4:AE5"/>
    <mergeCell ref="B5:G5"/>
    <mergeCell ref="H5:J5"/>
    <mergeCell ref="K5:M5"/>
    <mergeCell ref="N5:O5"/>
    <mergeCell ref="P5:Q5"/>
    <mergeCell ref="B4:E4"/>
    <mergeCell ref="F4:G4"/>
    <mergeCell ref="K4:M4"/>
    <mergeCell ref="N4:O4"/>
    <mergeCell ref="P4:Q4"/>
    <mergeCell ref="R4:S4"/>
    <mergeCell ref="T3:U3"/>
    <mergeCell ref="V3:W3"/>
    <mergeCell ref="X3:Y3"/>
    <mergeCell ref="Z3:AA3"/>
    <mergeCell ref="AB3:AC3"/>
    <mergeCell ref="AD3:AE3"/>
    <mergeCell ref="B3:G3"/>
    <mergeCell ref="H3:J3"/>
    <mergeCell ref="K3:M3"/>
    <mergeCell ref="N3:O3"/>
    <mergeCell ref="P3:Q3"/>
    <mergeCell ref="R3:S3"/>
    <mergeCell ref="AD2:AE2"/>
    <mergeCell ref="B2:G2"/>
    <mergeCell ref="H2:J2"/>
    <mergeCell ref="K2:M2"/>
    <mergeCell ref="N2:O2"/>
    <mergeCell ref="P2:Q2"/>
    <mergeCell ref="R2:S2"/>
    <mergeCell ref="T2:U2"/>
    <mergeCell ref="V2:W2"/>
    <mergeCell ref="X2:Y2"/>
    <mergeCell ref="Z2:AA2"/>
    <mergeCell ref="AB2:AC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BB1BB-C4CB-4E5E-9667-15E746B2C949}">
  <sheetPr>
    <tabColor theme="6" tint="0.59999389629810485"/>
    <pageSetUpPr fitToPage="1"/>
  </sheetPr>
  <dimension ref="B1:AF120"/>
  <sheetViews>
    <sheetView zoomScaleNormal="100" workbookViewId="0">
      <selection activeCell="Z4" sqref="Z4:AA4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3" width="0" hidden="1" customWidth="1"/>
  </cols>
  <sheetData>
    <row r="1" spans="2:31" ht="1" customHeight="1">
      <c r="B1" s="23"/>
    </row>
    <row r="2" spans="2:31" ht="1" customHeight="1" thickBot="1">
      <c r="B2" s="23"/>
    </row>
    <row r="3" spans="2:31" ht="17.5" thickBot="1">
      <c r="B3" s="191" t="s">
        <v>118</v>
      </c>
      <c r="C3" s="192"/>
      <c r="D3" s="192"/>
      <c r="E3" s="192"/>
      <c r="F3" s="252"/>
      <c r="G3" s="436" t="s">
        <v>12</v>
      </c>
      <c r="H3" s="437"/>
      <c r="I3" s="438"/>
      <c r="J3" s="439" t="s">
        <v>13</v>
      </c>
      <c r="K3" s="440"/>
      <c r="L3" s="441"/>
      <c r="M3" s="459" t="s">
        <v>119</v>
      </c>
      <c r="N3" s="460"/>
      <c r="O3" s="443" t="s">
        <v>120</v>
      </c>
      <c r="P3" s="444"/>
      <c r="Q3" s="445"/>
      <c r="R3" s="428" t="s">
        <v>121</v>
      </c>
      <c r="S3" s="424" t="s">
        <v>122</v>
      </c>
      <c r="T3" s="425"/>
      <c r="U3" s="424" t="s">
        <v>123</v>
      </c>
      <c r="V3" s="425"/>
      <c r="W3" s="430" t="s">
        <v>124</v>
      </c>
      <c r="X3" s="435"/>
      <c r="Y3" s="428" t="s">
        <v>125</v>
      </c>
      <c r="Z3" s="424" t="s">
        <v>122</v>
      </c>
      <c r="AA3" s="425"/>
      <c r="AB3" s="424" t="s">
        <v>123</v>
      </c>
      <c r="AC3" s="425"/>
      <c r="AD3" s="430" t="s">
        <v>124</v>
      </c>
      <c r="AE3" s="431"/>
    </row>
    <row r="4" spans="2:31" ht="14" customHeight="1" thickBot="1">
      <c r="B4" s="446" t="s">
        <v>126</v>
      </c>
      <c r="C4" s="447"/>
      <c r="D4" s="447"/>
      <c r="E4" s="447"/>
      <c r="F4" s="448"/>
      <c r="G4" s="381"/>
      <c r="H4" s="442"/>
      <c r="I4" s="382"/>
      <c r="J4" s="41"/>
      <c r="K4" s="42"/>
      <c r="L4" s="42"/>
      <c r="M4" s="452" t="str">
        <f>IF(AND(K9&gt;100,F6*K4&gt;0,F6&lt;10,K4&lt;13),VLOOKUP(K9,E13:S120,3,FALSE),"")</f>
        <v/>
      </c>
      <c r="N4" s="453"/>
      <c r="O4" s="456" t="s">
        <v>127</v>
      </c>
      <c r="P4" s="457"/>
      <c r="Q4" s="458"/>
      <c r="R4" s="429"/>
      <c r="S4" s="432"/>
      <c r="T4" s="433"/>
      <c r="U4" s="426" t="str">
        <f>IF(LEN(TRIM(S4))&gt;0,S4/20,"")</f>
        <v/>
      </c>
      <c r="V4" s="427"/>
      <c r="W4" s="416" t="str">
        <f>IF(AND(NOT(LEN(TRIM(S4))=0),S4&lt;21),C9,"")</f>
        <v/>
      </c>
      <c r="X4" s="434"/>
      <c r="Y4" s="429"/>
      <c r="Z4" s="432"/>
      <c r="AA4" s="433"/>
      <c r="AB4" s="426" t="str">
        <f>IF(LEN(TRIM(Z4))&gt;0,Z4/18,"")</f>
        <v/>
      </c>
      <c r="AC4" s="427"/>
      <c r="AD4" s="416" t="str">
        <f>IF(AND(LEN(TRIM(Z4))&gt;0,Z4&lt;19),C10,"")</f>
        <v/>
      </c>
      <c r="AE4" s="417"/>
    </row>
    <row r="5" spans="2:31" ht="14" customHeight="1">
      <c r="B5" s="449"/>
      <c r="C5" s="450"/>
      <c r="D5" s="450"/>
      <c r="E5" s="450"/>
      <c r="F5" s="451"/>
      <c r="G5" s="418" t="str">
        <f>IF(AND(F6=2,K4&gt;7,K4&lt;11), "學齡過小數據僅參考","")</f>
        <v/>
      </c>
      <c r="H5" s="419"/>
      <c r="I5" s="419"/>
      <c r="J5" s="419"/>
      <c r="K5" s="419"/>
      <c r="L5" s="420"/>
      <c r="M5" s="454" t="s">
        <v>128</v>
      </c>
      <c r="N5" s="455"/>
      <c r="O5" s="421" t="s">
        <v>526</v>
      </c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3"/>
    </row>
    <row r="6" spans="2:31" ht="14" customHeight="1" thickBot="1">
      <c r="B6" s="257" t="s">
        <v>17</v>
      </c>
      <c r="C6" s="258"/>
      <c r="D6" s="258"/>
      <c r="E6" s="259"/>
      <c r="F6" s="66"/>
      <c r="G6" s="412" t="s">
        <v>24</v>
      </c>
      <c r="H6" s="413"/>
      <c r="I6" s="413"/>
      <c r="J6" s="414"/>
      <c r="K6" s="260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415"/>
    </row>
    <row r="7" spans="2:31" ht="7" hidden="1" customHeight="1">
      <c r="B7" s="23"/>
    </row>
    <row r="8" spans="2:31" s="24" customFormat="1" hidden="1">
      <c r="W8" s="30"/>
      <c r="X8" s="30"/>
      <c r="Y8" s="30"/>
      <c r="Z8" s="31"/>
      <c r="AA8" s="31"/>
      <c r="AB8" s="30"/>
      <c r="AC8" s="30"/>
      <c r="AD8" s="30"/>
      <c r="AE8" s="30"/>
    </row>
    <row r="9" spans="2:31" s="24" customFormat="1" hidden="1">
      <c r="B9" s="24" t="s">
        <v>29</v>
      </c>
      <c r="C9" s="67" t="str">
        <f>IF(S4&lt;9,"未達小四",IF(AND(S4&gt;8,S4&lt;13),"小四低分",IF(S4=13,"小五低分",IF(AND(S4&gt;13,S4&lt;16),"小六低分",IF(S4&gt;15,"中高分組")))))</f>
        <v>未達小四</v>
      </c>
      <c r="E9" s="68"/>
      <c r="F9" s="34" t="str">
        <f>IF(S5&lt;9,"未達小四",IF(AND(S5&gt;8,S5&lt;13),"小四低分",IF(S5=13,"小五低分",IF(AND(S5&gt;13,S5&lt;16),"小六低分",IF(S5&gt;15,"中高分組")))))</f>
        <v>未達小四</v>
      </c>
      <c r="H9" s="69"/>
      <c r="J9" s="70" t="s">
        <v>28</v>
      </c>
      <c r="K9" s="34">
        <f>F6*100+K4</f>
        <v>0</v>
      </c>
      <c r="W9" s="30"/>
      <c r="X9" s="30"/>
      <c r="Y9" s="30"/>
      <c r="Z9" s="31"/>
      <c r="AA9" s="31"/>
      <c r="AB9" s="30"/>
      <c r="AC9" s="30"/>
      <c r="AD9" s="30"/>
      <c r="AE9" s="30"/>
    </row>
    <row r="10" spans="2:31" s="24" customFormat="1" hidden="1">
      <c r="C10" s="67" t="str">
        <f>IF(Z4&lt;9,"未達小二",IF(Z4&gt;8,"小三低分"))</f>
        <v>未達小二</v>
      </c>
      <c r="E10" s="68"/>
      <c r="F10" s="34" t="str">
        <f>IF(Z5&lt;9,"未達小二",IF(Z5&gt;8,"小三低分"))</f>
        <v>未達小二</v>
      </c>
      <c r="J10" s="30"/>
      <c r="W10" s="30"/>
      <c r="X10" s="30"/>
      <c r="Y10" s="30"/>
      <c r="Z10" s="31"/>
      <c r="AA10" s="31"/>
      <c r="AB10" s="30"/>
      <c r="AC10" s="30"/>
      <c r="AD10" s="30"/>
      <c r="AE10" s="30"/>
    </row>
    <row r="11" spans="2:31" s="24" customFormat="1" hidden="1">
      <c r="E11" s="68"/>
      <c r="J11" s="30"/>
      <c r="W11" s="30"/>
      <c r="X11" s="30"/>
      <c r="Y11" s="30"/>
      <c r="Z11" s="31"/>
      <c r="AA11" s="31"/>
      <c r="AB11" s="30"/>
      <c r="AC11" s="30"/>
      <c r="AD11" s="30"/>
      <c r="AE11" s="30"/>
    </row>
    <row r="12" spans="2:31" s="24" customFormat="1" hidden="1">
      <c r="B12" s="24" t="s">
        <v>28</v>
      </c>
      <c r="F12" s="25" t="s">
        <v>26</v>
      </c>
      <c r="G12" s="25" t="s">
        <v>29</v>
      </c>
      <c r="H12" s="25" t="s">
        <v>30</v>
      </c>
      <c r="I12" s="25" t="s">
        <v>31</v>
      </c>
      <c r="J12" s="25" t="s">
        <v>32</v>
      </c>
      <c r="K12" s="25" t="s">
        <v>33</v>
      </c>
      <c r="L12" s="25" t="s">
        <v>34</v>
      </c>
      <c r="M12" s="25" t="s">
        <v>35</v>
      </c>
      <c r="N12" s="25" t="s">
        <v>36</v>
      </c>
      <c r="O12" s="25" t="s">
        <v>37</v>
      </c>
      <c r="P12" s="25" t="s">
        <v>38</v>
      </c>
      <c r="Q12" s="25" t="s">
        <v>39</v>
      </c>
      <c r="R12" s="25" t="s">
        <v>40</v>
      </c>
      <c r="S12" s="25" t="s">
        <v>41</v>
      </c>
      <c r="T12" s="25" t="s">
        <v>42</v>
      </c>
      <c r="V12" s="25" t="s">
        <v>43</v>
      </c>
      <c r="X12" s="25" t="s">
        <v>44</v>
      </c>
    </row>
    <row r="13" spans="2:31" s="24" customFormat="1" hidden="1">
      <c r="B13" s="34">
        <v>1</v>
      </c>
      <c r="C13" s="35" t="s">
        <v>45</v>
      </c>
      <c r="E13" s="24">
        <v>108</v>
      </c>
      <c r="F13" s="36" t="s">
        <v>46</v>
      </c>
      <c r="G13" s="36" t="s">
        <v>46</v>
      </c>
      <c r="H13" s="36">
        <v>0</v>
      </c>
      <c r="I13" s="36" t="s">
        <v>46</v>
      </c>
      <c r="J13" s="36" t="s">
        <v>46</v>
      </c>
      <c r="K13" s="36" t="s">
        <v>46</v>
      </c>
      <c r="L13" s="36" t="s">
        <v>46</v>
      </c>
      <c r="M13" s="25" t="s">
        <v>47</v>
      </c>
      <c r="N13" s="25" t="s">
        <v>48</v>
      </c>
      <c r="O13" s="36" t="s">
        <v>46</v>
      </c>
      <c r="P13" s="36" t="s">
        <v>46</v>
      </c>
      <c r="Q13" s="36" t="s">
        <v>46</v>
      </c>
      <c r="R13" s="25" t="s">
        <v>49</v>
      </c>
      <c r="S13" s="25" t="s">
        <v>50</v>
      </c>
      <c r="T13" s="36" t="s">
        <v>46</v>
      </c>
      <c r="V13" s="36" t="s">
        <v>46</v>
      </c>
      <c r="X13" s="37" t="s">
        <v>51</v>
      </c>
      <c r="Y13" s="37" t="s">
        <v>51</v>
      </c>
    </row>
    <row r="14" spans="2:31" s="24" customFormat="1" hidden="1">
      <c r="B14" s="34">
        <v>2</v>
      </c>
      <c r="C14" s="35" t="s">
        <v>52</v>
      </c>
      <c r="E14" s="24">
        <v>109</v>
      </c>
      <c r="F14" s="36" t="s">
        <v>46</v>
      </c>
      <c r="G14" s="36" t="s">
        <v>46</v>
      </c>
      <c r="H14" s="36">
        <v>0</v>
      </c>
      <c r="I14" s="36" t="s">
        <v>46</v>
      </c>
      <c r="J14" s="36" t="s">
        <v>46</v>
      </c>
      <c r="K14" s="36" t="s">
        <v>46</v>
      </c>
      <c r="L14" s="36" t="s">
        <v>46</v>
      </c>
      <c r="M14" s="25" t="s">
        <v>47</v>
      </c>
      <c r="N14" s="25" t="s">
        <v>48</v>
      </c>
      <c r="O14" s="36" t="s">
        <v>46</v>
      </c>
      <c r="P14" s="36" t="s">
        <v>46</v>
      </c>
      <c r="Q14" s="36" t="s">
        <v>46</v>
      </c>
      <c r="R14" s="25" t="s">
        <v>49</v>
      </c>
      <c r="S14" s="25" t="s">
        <v>50</v>
      </c>
      <c r="T14" s="36" t="s">
        <v>46</v>
      </c>
      <c r="V14" s="36" t="s">
        <v>46</v>
      </c>
      <c r="X14" s="37" t="s">
        <v>51</v>
      </c>
      <c r="Y14" s="37" t="s">
        <v>51</v>
      </c>
    </row>
    <row r="15" spans="2:31" s="24" customFormat="1" hidden="1">
      <c r="B15" s="34">
        <v>3</v>
      </c>
      <c r="C15" s="35" t="s">
        <v>53</v>
      </c>
      <c r="E15" s="24">
        <v>110</v>
      </c>
      <c r="F15" s="36" t="s">
        <v>46</v>
      </c>
      <c r="G15" s="36" t="s">
        <v>46</v>
      </c>
      <c r="H15" s="36">
        <v>0</v>
      </c>
      <c r="I15" s="36" t="s">
        <v>46</v>
      </c>
      <c r="J15" s="36" t="s">
        <v>46</v>
      </c>
      <c r="K15" s="36" t="s">
        <v>46</v>
      </c>
      <c r="L15" s="36" t="s">
        <v>46</v>
      </c>
      <c r="M15" s="25" t="s">
        <v>47</v>
      </c>
      <c r="N15" s="25" t="s">
        <v>48</v>
      </c>
      <c r="O15" s="36" t="s">
        <v>46</v>
      </c>
      <c r="P15" s="36" t="s">
        <v>46</v>
      </c>
      <c r="Q15" s="36" t="s">
        <v>46</v>
      </c>
      <c r="R15" s="25" t="s">
        <v>49</v>
      </c>
      <c r="S15" s="25" t="s">
        <v>50</v>
      </c>
      <c r="T15" s="36" t="s">
        <v>46</v>
      </c>
      <c r="V15" s="36" t="s">
        <v>46</v>
      </c>
      <c r="X15" s="37" t="s">
        <v>51</v>
      </c>
      <c r="Y15" s="37" t="s">
        <v>51</v>
      </c>
    </row>
    <row r="16" spans="2:31" s="24" customFormat="1" hidden="1">
      <c r="B16" s="34">
        <v>4</v>
      </c>
      <c r="C16" s="35" t="s">
        <v>54</v>
      </c>
      <c r="E16" s="24">
        <v>111</v>
      </c>
      <c r="F16" s="25" t="s">
        <v>50</v>
      </c>
      <c r="G16" s="36" t="s">
        <v>46</v>
      </c>
      <c r="H16" s="36">
        <v>0</v>
      </c>
      <c r="I16" s="36" t="s">
        <v>46</v>
      </c>
      <c r="J16" s="25" t="s">
        <v>48</v>
      </c>
      <c r="K16" s="25" t="s">
        <v>55</v>
      </c>
      <c r="L16" s="25" t="s">
        <v>48</v>
      </c>
      <c r="M16" s="25" t="s">
        <v>47</v>
      </c>
      <c r="N16" s="25" t="s">
        <v>48</v>
      </c>
      <c r="O16" s="36" t="s">
        <v>46</v>
      </c>
      <c r="P16" s="36" t="s">
        <v>46</v>
      </c>
      <c r="Q16" s="25" t="s">
        <v>50</v>
      </c>
      <c r="R16" s="25" t="s">
        <v>49</v>
      </c>
      <c r="S16" s="25" t="s">
        <v>50</v>
      </c>
      <c r="T16" s="25">
        <v>11</v>
      </c>
      <c r="V16" s="25" t="s">
        <v>50</v>
      </c>
      <c r="X16" s="37" t="s">
        <v>51</v>
      </c>
      <c r="Y16" s="37" t="s">
        <v>51</v>
      </c>
    </row>
    <row r="17" spans="2:25" s="24" customFormat="1" hidden="1">
      <c r="B17" s="34">
        <v>5</v>
      </c>
      <c r="C17" s="35" t="s">
        <v>56</v>
      </c>
      <c r="E17" s="24">
        <v>112</v>
      </c>
      <c r="F17" s="25" t="s">
        <v>50</v>
      </c>
      <c r="G17" s="36" t="s">
        <v>46</v>
      </c>
      <c r="H17" s="36">
        <v>0</v>
      </c>
      <c r="I17" s="36" t="s">
        <v>46</v>
      </c>
      <c r="J17" s="25" t="s">
        <v>48</v>
      </c>
      <c r="K17" s="25" t="s">
        <v>55</v>
      </c>
      <c r="L17" s="25" t="s">
        <v>48</v>
      </c>
      <c r="M17" s="25" t="s">
        <v>47</v>
      </c>
      <c r="N17" s="25" t="s">
        <v>48</v>
      </c>
      <c r="O17" s="36" t="s">
        <v>46</v>
      </c>
      <c r="P17" s="36" t="s">
        <v>46</v>
      </c>
      <c r="Q17" s="25" t="s">
        <v>50</v>
      </c>
      <c r="R17" s="25" t="s">
        <v>49</v>
      </c>
      <c r="S17" s="25" t="s">
        <v>50</v>
      </c>
      <c r="T17" s="25">
        <v>11</v>
      </c>
      <c r="V17" s="25" t="s">
        <v>50</v>
      </c>
      <c r="X17" s="37" t="s">
        <v>51</v>
      </c>
      <c r="Y17" s="37" t="s">
        <v>51</v>
      </c>
    </row>
    <row r="18" spans="2:25" s="24" customFormat="1" hidden="1">
      <c r="B18" s="34">
        <v>6</v>
      </c>
      <c r="C18" s="35" t="s">
        <v>57</v>
      </c>
      <c r="E18" s="24">
        <v>101</v>
      </c>
      <c r="F18" s="25" t="s">
        <v>50</v>
      </c>
      <c r="G18" s="36" t="s">
        <v>46</v>
      </c>
      <c r="H18" s="36">
        <v>0</v>
      </c>
      <c r="I18" s="36" t="s">
        <v>46</v>
      </c>
      <c r="J18" s="25" t="s">
        <v>48</v>
      </c>
      <c r="K18" s="25" t="s">
        <v>55</v>
      </c>
      <c r="L18" s="25" t="s">
        <v>48</v>
      </c>
      <c r="M18" s="25" t="s">
        <v>47</v>
      </c>
      <c r="N18" s="25" t="s">
        <v>48</v>
      </c>
      <c r="O18" s="36" t="s">
        <v>46</v>
      </c>
      <c r="P18" s="36" t="s">
        <v>46</v>
      </c>
      <c r="Q18" s="25" t="s">
        <v>50</v>
      </c>
      <c r="R18" s="25" t="s">
        <v>49</v>
      </c>
      <c r="S18" s="25" t="s">
        <v>50</v>
      </c>
      <c r="T18" s="25">
        <v>11</v>
      </c>
      <c r="V18" s="25" t="s">
        <v>50</v>
      </c>
      <c r="X18" s="37" t="s">
        <v>51</v>
      </c>
      <c r="Y18" s="37" t="s">
        <v>51</v>
      </c>
    </row>
    <row r="19" spans="2:25" s="24" customFormat="1" hidden="1">
      <c r="B19" s="34">
        <v>7</v>
      </c>
      <c r="C19" s="35" t="s">
        <v>58</v>
      </c>
      <c r="E19" s="24">
        <v>102</v>
      </c>
      <c r="F19" s="25" t="s">
        <v>50</v>
      </c>
      <c r="G19" s="36" t="s">
        <v>46</v>
      </c>
      <c r="H19" s="36">
        <v>0</v>
      </c>
      <c r="I19" s="36" t="s">
        <v>46</v>
      </c>
      <c r="J19" s="25" t="s">
        <v>48</v>
      </c>
      <c r="K19" s="25" t="s">
        <v>55</v>
      </c>
      <c r="L19" s="25" t="s">
        <v>59</v>
      </c>
      <c r="M19" s="25" t="s">
        <v>47</v>
      </c>
      <c r="N19" s="25" t="s">
        <v>59</v>
      </c>
      <c r="O19" s="36" t="s">
        <v>46</v>
      </c>
      <c r="P19" s="36" t="s">
        <v>46</v>
      </c>
      <c r="Q19" s="25" t="s">
        <v>50</v>
      </c>
      <c r="R19" s="25" t="s">
        <v>49</v>
      </c>
      <c r="S19" s="25" t="s">
        <v>50</v>
      </c>
      <c r="T19" s="25">
        <v>11</v>
      </c>
      <c r="V19" s="25" t="s">
        <v>50</v>
      </c>
      <c r="X19" s="37" t="s">
        <v>51</v>
      </c>
      <c r="Y19" s="37" t="s">
        <v>51</v>
      </c>
    </row>
    <row r="20" spans="2:25" s="24" customFormat="1" hidden="1">
      <c r="B20" s="34">
        <v>8</v>
      </c>
      <c r="C20" s="35" t="s">
        <v>60</v>
      </c>
      <c r="E20" s="24">
        <v>103</v>
      </c>
      <c r="F20" s="25" t="s">
        <v>50</v>
      </c>
      <c r="G20" s="36" t="s">
        <v>46</v>
      </c>
      <c r="H20" s="36">
        <v>0</v>
      </c>
      <c r="I20" s="36" t="s">
        <v>46</v>
      </c>
      <c r="J20" s="25" t="s">
        <v>48</v>
      </c>
      <c r="K20" s="25" t="s">
        <v>55</v>
      </c>
      <c r="L20" s="25" t="s">
        <v>59</v>
      </c>
      <c r="M20" s="25" t="s">
        <v>47</v>
      </c>
      <c r="N20" s="25" t="s">
        <v>59</v>
      </c>
      <c r="O20" s="36" t="s">
        <v>46</v>
      </c>
      <c r="P20" s="36" t="s">
        <v>46</v>
      </c>
      <c r="Q20" s="25" t="s">
        <v>50</v>
      </c>
      <c r="R20" s="25" t="s">
        <v>49</v>
      </c>
      <c r="S20" s="25" t="s">
        <v>50</v>
      </c>
      <c r="T20" s="25">
        <v>11</v>
      </c>
      <c r="V20" s="25" t="s">
        <v>50</v>
      </c>
      <c r="X20" s="37" t="s">
        <v>51</v>
      </c>
      <c r="Y20" s="37" t="s">
        <v>51</v>
      </c>
    </row>
    <row r="21" spans="2:25" s="24" customFormat="1" hidden="1">
      <c r="B21" s="34">
        <v>9</v>
      </c>
      <c r="C21" s="35" t="s">
        <v>61</v>
      </c>
      <c r="E21" s="24">
        <v>104</v>
      </c>
      <c r="F21" s="25" t="s">
        <v>50</v>
      </c>
      <c r="G21" s="36" t="s">
        <v>46</v>
      </c>
      <c r="H21" s="36">
        <v>0</v>
      </c>
      <c r="I21" s="36" t="s">
        <v>46</v>
      </c>
      <c r="J21" s="25" t="s">
        <v>48</v>
      </c>
      <c r="K21" s="25" t="s">
        <v>55</v>
      </c>
      <c r="L21" s="25" t="s">
        <v>59</v>
      </c>
      <c r="M21" s="25" t="s">
        <v>47</v>
      </c>
      <c r="N21" s="25" t="s">
        <v>59</v>
      </c>
      <c r="O21" s="36" t="s">
        <v>46</v>
      </c>
      <c r="P21" s="36" t="s">
        <v>46</v>
      </c>
      <c r="Q21" s="25" t="s">
        <v>50</v>
      </c>
      <c r="R21" s="25" t="s">
        <v>49</v>
      </c>
      <c r="S21" s="25" t="s">
        <v>50</v>
      </c>
      <c r="T21" s="25">
        <v>11</v>
      </c>
      <c r="V21" s="25" t="s">
        <v>50</v>
      </c>
      <c r="X21" s="37" t="s">
        <v>51</v>
      </c>
      <c r="Y21" s="37" t="s">
        <v>51</v>
      </c>
    </row>
    <row r="22" spans="2:25" s="24" customFormat="1" hidden="1">
      <c r="E22" s="24">
        <v>105</v>
      </c>
      <c r="F22" s="25" t="s">
        <v>50</v>
      </c>
      <c r="G22" s="36" t="s">
        <v>46</v>
      </c>
      <c r="H22" s="36">
        <v>0</v>
      </c>
      <c r="I22" s="36" t="s">
        <v>46</v>
      </c>
      <c r="J22" s="25" t="s">
        <v>59</v>
      </c>
      <c r="K22" s="25" t="s">
        <v>55</v>
      </c>
      <c r="L22" s="25" t="s">
        <v>59</v>
      </c>
      <c r="M22" s="25" t="s">
        <v>47</v>
      </c>
      <c r="N22" s="25" t="s">
        <v>59</v>
      </c>
      <c r="O22" s="36" t="s">
        <v>46</v>
      </c>
      <c r="P22" s="36" t="s">
        <v>46</v>
      </c>
      <c r="Q22" s="25" t="s">
        <v>50</v>
      </c>
      <c r="R22" s="25" t="s">
        <v>49</v>
      </c>
      <c r="S22" s="25" t="s">
        <v>50</v>
      </c>
      <c r="T22" s="25">
        <v>11</v>
      </c>
      <c r="V22" s="25" t="s">
        <v>50</v>
      </c>
      <c r="X22" s="37" t="s">
        <v>51</v>
      </c>
      <c r="Y22" s="37" t="s">
        <v>51</v>
      </c>
    </row>
    <row r="23" spans="2:25" s="24" customFormat="1" hidden="1">
      <c r="E23" s="24">
        <v>106</v>
      </c>
      <c r="F23" s="25" t="s">
        <v>50</v>
      </c>
      <c r="G23" s="36" t="s">
        <v>46</v>
      </c>
      <c r="H23" s="36">
        <v>0</v>
      </c>
      <c r="I23" s="36" t="s">
        <v>46</v>
      </c>
      <c r="J23" s="25" t="s">
        <v>59</v>
      </c>
      <c r="K23" s="25" t="s">
        <v>55</v>
      </c>
      <c r="L23" s="25" t="s">
        <v>59</v>
      </c>
      <c r="M23" s="25" t="s">
        <v>47</v>
      </c>
      <c r="N23" s="25" t="s">
        <v>59</v>
      </c>
      <c r="O23" s="36" t="s">
        <v>46</v>
      </c>
      <c r="P23" s="36" t="s">
        <v>46</v>
      </c>
      <c r="Q23" s="25" t="s">
        <v>50</v>
      </c>
      <c r="R23" s="25" t="s">
        <v>49</v>
      </c>
      <c r="S23" s="25" t="s">
        <v>50</v>
      </c>
      <c r="T23" s="25">
        <v>11</v>
      </c>
      <c r="V23" s="25" t="s">
        <v>50</v>
      </c>
      <c r="X23" s="37" t="s">
        <v>51</v>
      </c>
      <c r="Y23" s="37" t="s">
        <v>51</v>
      </c>
    </row>
    <row r="24" spans="2:25" s="24" customFormat="1" hidden="1">
      <c r="E24" s="24">
        <v>107</v>
      </c>
      <c r="F24" s="25" t="s">
        <v>50</v>
      </c>
      <c r="G24" s="36" t="s">
        <v>46</v>
      </c>
      <c r="H24" s="36">
        <v>0</v>
      </c>
      <c r="I24" s="36" t="s">
        <v>46</v>
      </c>
      <c r="J24" s="25" t="s">
        <v>59</v>
      </c>
      <c r="K24" s="25" t="s">
        <v>55</v>
      </c>
      <c r="L24" s="25" t="s">
        <v>59</v>
      </c>
      <c r="M24" s="25" t="s">
        <v>47</v>
      </c>
      <c r="N24" s="25" t="s">
        <v>59</v>
      </c>
      <c r="O24" s="36" t="s">
        <v>46</v>
      </c>
      <c r="P24" s="36" t="s">
        <v>46</v>
      </c>
      <c r="Q24" s="25" t="s">
        <v>50</v>
      </c>
      <c r="R24" s="25" t="s">
        <v>49</v>
      </c>
      <c r="S24" s="25" t="s">
        <v>50</v>
      </c>
      <c r="T24" s="25">
        <v>11</v>
      </c>
      <c r="V24" s="25" t="s">
        <v>50</v>
      </c>
      <c r="X24" s="37" t="s">
        <v>51</v>
      </c>
      <c r="Y24" s="37" t="s">
        <v>51</v>
      </c>
    </row>
    <row r="25" spans="2:25" s="24" customFormat="1" hidden="1">
      <c r="E25" s="24">
        <v>208</v>
      </c>
      <c r="F25" s="25" t="s">
        <v>50</v>
      </c>
      <c r="G25" s="25" t="s">
        <v>66</v>
      </c>
      <c r="H25" s="36">
        <v>0</v>
      </c>
      <c r="I25" s="37" t="s">
        <v>62</v>
      </c>
      <c r="J25" s="25" t="s">
        <v>59</v>
      </c>
      <c r="K25" s="25" t="s">
        <v>55</v>
      </c>
      <c r="L25" s="25" t="s">
        <v>63</v>
      </c>
      <c r="M25" s="25" t="s">
        <v>64</v>
      </c>
      <c r="N25" s="25" t="s">
        <v>63</v>
      </c>
      <c r="O25" s="25">
        <v>21</v>
      </c>
      <c r="P25" s="25" t="s">
        <v>65</v>
      </c>
      <c r="Q25" s="25" t="s">
        <v>65</v>
      </c>
      <c r="R25" s="25" t="s">
        <v>49</v>
      </c>
      <c r="S25" s="25" t="s">
        <v>65</v>
      </c>
      <c r="T25" s="25">
        <v>21</v>
      </c>
      <c r="V25" s="25" t="s">
        <v>65</v>
      </c>
      <c r="X25" s="37" t="s">
        <v>51</v>
      </c>
      <c r="Y25" s="37" t="s">
        <v>51</v>
      </c>
    </row>
    <row r="26" spans="2:25" s="24" customFormat="1" hidden="1">
      <c r="E26" s="24">
        <v>209</v>
      </c>
      <c r="F26" s="25" t="s">
        <v>50</v>
      </c>
      <c r="G26" s="25" t="s">
        <v>66</v>
      </c>
      <c r="H26" s="36">
        <v>0</v>
      </c>
      <c r="I26" s="37" t="s">
        <v>62</v>
      </c>
      <c r="J26" s="25" t="s">
        <v>59</v>
      </c>
      <c r="K26" s="25" t="s">
        <v>55</v>
      </c>
      <c r="L26" s="25" t="s">
        <v>63</v>
      </c>
      <c r="M26" s="25" t="s">
        <v>64</v>
      </c>
      <c r="N26" s="25" t="s">
        <v>63</v>
      </c>
      <c r="O26" s="25">
        <v>21</v>
      </c>
      <c r="P26" s="25" t="s">
        <v>65</v>
      </c>
      <c r="Q26" s="25" t="s">
        <v>65</v>
      </c>
      <c r="R26" s="25" t="s">
        <v>49</v>
      </c>
      <c r="S26" s="25" t="s">
        <v>65</v>
      </c>
      <c r="T26" s="25">
        <v>21</v>
      </c>
      <c r="V26" s="25" t="s">
        <v>65</v>
      </c>
      <c r="X26" s="37" t="s">
        <v>51</v>
      </c>
      <c r="Y26" s="37" t="s">
        <v>51</v>
      </c>
    </row>
    <row r="27" spans="2:25" s="24" customFormat="1" hidden="1">
      <c r="E27" s="24">
        <v>210</v>
      </c>
      <c r="F27" s="25" t="s">
        <v>50</v>
      </c>
      <c r="G27" s="25" t="s">
        <v>66</v>
      </c>
      <c r="H27" s="36">
        <v>0</v>
      </c>
      <c r="I27" s="37" t="s">
        <v>62</v>
      </c>
      <c r="J27" s="25" t="s">
        <v>59</v>
      </c>
      <c r="K27" s="25" t="s">
        <v>55</v>
      </c>
      <c r="L27" s="25" t="s">
        <v>63</v>
      </c>
      <c r="M27" s="25" t="s">
        <v>64</v>
      </c>
      <c r="N27" s="25" t="s">
        <v>63</v>
      </c>
      <c r="O27" s="25">
        <v>21</v>
      </c>
      <c r="P27" s="25" t="s">
        <v>65</v>
      </c>
      <c r="Q27" s="25" t="s">
        <v>65</v>
      </c>
      <c r="R27" s="25" t="s">
        <v>49</v>
      </c>
      <c r="S27" s="25" t="s">
        <v>65</v>
      </c>
      <c r="T27" s="25">
        <v>21</v>
      </c>
      <c r="V27" s="25" t="s">
        <v>65</v>
      </c>
      <c r="X27" s="37" t="s">
        <v>51</v>
      </c>
      <c r="Y27" s="37" t="s">
        <v>51</v>
      </c>
    </row>
    <row r="28" spans="2:25" s="24" customFormat="1" hidden="1">
      <c r="E28" s="24">
        <v>211</v>
      </c>
      <c r="F28" s="25" t="s">
        <v>65</v>
      </c>
      <c r="G28" s="25" t="s">
        <v>66</v>
      </c>
      <c r="H28" s="25">
        <v>2</v>
      </c>
      <c r="I28" s="25" t="s">
        <v>65</v>
      </c>
      <c r="J28" s="25" t="s">
        <v>63</v>
      </c>
      <c r="K28" s="25" t="s">
        <v>55</v>
      </c>
      <c r="L28" s="25" t="s">
        <v>63</v>
      </c>
      <c r="M28" s="25" t="s">
        <v>64</v>
      </c>
      <c r="N28" s="25" t="s">
        <v>63</v>
      </c>
      <c r="O28" s="25">
        <v>21</v>
      </c>
      <c r="P28" s="25" t="s">
        <v>65</v>
      </c>
      <c r="Q28" s="25" t="s">
        <v>65</v>
      </c>
      <c r="R28" s="25" t="s">
        <v>49</v>
      </c>
      <c r="S28" s="25" t="s">
        <v>65</v>
      </c>
      <c r="T28" s="25">
        <v>21</v>
      </c>
      <c r="V28" s="25" t="s">
        <v>65</v>
      </c>
      <c r="X28" s="37" t="s">
        <v>51</v>
      </c>
      <c r="Y28" s="37" t="s">
        <v>51</v>
      </c>
    </row>
    <row r="29" spans="2:25" s="24" customFormat="1" hidden="1">
      <c r="E29" s="24">
        <v>212</v>
      </c>
      <c r="F29" s="25" t="s">
        <v>65</v>
      </c>
      <c r="G29" s="25" t="s">
        <v>66</v>
      </c>
      <c r="H29" s="25">
        <v>2</v>
      </c>
      <c r="I29" s="25" t="s">
        <v>65</v>
      </c>
      <c r="J29" s="25" t="s">
        <v>63</v>
      </c>
      <c r="K29" s="25" t="s">
        <v>55</v>
      </c>
      <c r="L29" s="25" t="s">
        <v>63</v>
      </c>
      <c r="M29" s="25" t="s">
        <v>64</v>
      </c>
      <c r="N29" s="25" t="s">
        <v>63</v>
      </c>
      <c r="O29" s="25">
        <v>21</v>
      </c>
      <c r="P29" s="25" t="s">
        <v>65</v>
      </c>
      <c r="Q29" s="25" t="s">
        <v>65</v>
      </c>
      <c r="R29" s="25" t="s">
        <v>49</v>
      </c>
      <c r="S29" s="25" t="s">
        <v>65</v>
      </c>
      <c r="T29" s="25">
        <v>21</v>
      </c>
      <c r="V29" s="25" t="s">
        <v>65</v>
      </c>
      <c r="X29" s="25" t="s">
        <v>65</v>
      </c>
      <c r="Y29" s="25" t="s">
        <v>67</v>
      </c>
    </row>
    <row r="30" spans="2:25" s="24" customFormat="1" hidden="1">
      <c r="E30" s="24">
        <v>201</v>
      </c>
      <c r="F30" s="25" t="s">
        <v>65</v>
      </c>
      <c r="G30" s="25" t="s">
        <v>66</v>
      </c>
      <c r="H30" s="25">
        <v>2</v>
      </c>
      <c r="I30" s="25" t="s">
        <v>65</v>
      </c>
      <c r="J30" s="25" t="s">
        <v>63</v>
      </c>
      <c r="K30" s="25" t="s">
        <v>55</v>
      </c>
      <c r="L30" s="25" t="s">
        <v>63</v>
      </c>
      <c r="M30" s="25" t="s">
        <v>64</v>
      </c>
      <c r="N30" s="25" t="s">
        <v>63</v>
      </c>
      <c r="O30" s="25">
        <v>21</v>
      </c>
      <c r="P30" s="25" t="s">
        <v>65</v>
      </c>
      <c r="Q30" s="25" t="s">
        <v>65</v>
      </c>
      <c r="R30" s="25" t="s">
        <v>49</v>
      </c>
      <c r="S30" s="25" t="s">
        <v>65</v>
      </c>
      <c r="T30" s="25">
        <v>21</v>
      </c>
      <c r="V30" s="25" t="s">
        <v>65</v>
      </c>
      <c r="X30" s="25" t="s">
        <v>65</v>
      </c>
      <c r="Y30" s="25" t="s">
        <v>67</v>
      </c>
    </row>
    <row r="31" spans="2:25" s="24" customFormat="1" hidden="1">
      <c r="E31" s="24">
        <v>202</v>
      </c>
      <c r="F31" s="25" t="s">
        <v>65</v>
      </c>
      <c r="G31" s="25" t="s">
        <v>66</v>
      </c>
      <c r="H31" s="25">
        <v>2</v>
      </c>
      <c r="I31" s="25" t="s">
        <v>65</v>
      </c>
      <c r="J31" s="25" t="s">
        <v>63</v>
      </c>
      <c r="K31" s="25" t="s">
        <v>55</v>
      </c>
      <c r="L31" s="25" t="s">
        <v>68</v>
      </c>
      <c r="M31" s="25" t="s">
        <v>64</v>
      </c>
      <c r="N31" s="25" t="s">
        <v>68</v>
      </c>
      <c r="O31" s="25">
        <v>21</v>
      </c>
      <c r="P31" s="25" t="s">
        <v>65</v>
      </c>
      <c r="Q31" s="25" t="s">
        <v>65</v>
      </c>
      <c r="R31" s="25" t="s">
        <v>49</v>
      </c>
      <c r="S31" s="25" t="s">
        <v>65</v>
      </c>
      <c r="T31" s="25">
        <v>21</v>
      </c>
      <c r="V31" s="25" t="s">
        <v>65</v>
      </c>
      <c r="X31" s="25" t="s">
        <v>65</v>
      </c>
      <c r="Y31" s="25" t="s">
        <v>67</v>
      </c>
    </row>
    <row r="32" spans="2:25" s="24" customFormat="1" hidden="1">
      <c r="E32" s="24">
        <v>203</v>
      </c>
      <c r="F32" s="25" t="s">
        <v>65</v>
      </c>
      <c r="G32" s="25" t="s">
        <v>66</v>
      </c>
      <c r="H32" s="25">
        <v>2</v>
      </c>
      <c r="I32" s="25" t="s">
        <v>65</v>
      </c>
      <c r="J32" s="25" t="s">
        <v>63</v>
      </c>
      <c r="K32" s="25" t="s">
        <v>55</v>
      </c>
      <c r="L32" s="25" t="s">
        <v>68</v>
      </c>
      <c r="M32" s="25" t="s">
        <v>64</v>
      </c>
      <c r="N32" s="25" t="s">
        <v>68</v>
      </c>
      <c r="O32" s="25">
        <v>21</v>
      </c>
      <c r="P32" s="25" t="s">
        <v>65</v>
      </c>
      <c r="Q32" s="25" t="s">
        <v>65</v>
      </c>
      <c r="R32" s="25" t="s">
        <v>49</v>
      </c>
      <c r="S32" s="25" t="s">
        <v>65</v>
      </c>
      <c r="T32" s="25">
        <v>21</v>
      </c>
      <c r="V32" s="25" t="s">
        <v>65</v>
      </c>
      <c r="X32" s="25" t="s">
        <v>65</v>
      </c>
      <c r="Y32" s="25" t="s">
        <v>67</v>
      </c>
    </row>
    <row r="33" spans="5:25" s="24" customFormat="1" hidden="1">
      <c r="E33" s="24">
        <v>204</v>
      </c>
      <c r="F33" s="25" t="s">
        <v>65</v>
      </c>
      <c r="G33" s="25" t="s">
        <v>66</v>
      </c>
      <c r="H33" s="25">
        <v>2</v>
      </c>
      <c r="I33" s="25" t="s">
        <v>65</v>
      </c>
      <c r="J33" s="25" t="s">
        <v>63</v>
      </c>
      <c r="K33" s="25" t="s">
        <v>55</v>
      </c>
      <c r="L33" s="25" t="s">
        <v>68</v>
      </c>
      <c r="M33" s="25" t="s">
        <v>64</v>
      </c>
      <c r="N33" s="25" t="s">
        <v>68</v>
      </c>
      <c r="O33" s="25">
        <v>21</v>
      </c>
      <c r="P33" s="25" t="s">
        <v>65</v>
      </c>
      <c r="Q33" s="25" t="s">
        <v>65</v>
      </c>
      <c r="R33" s="25" t="s">
        <v>49</v>
      </c>
      <c r="S33" s="25" t="s">
        <v>65</v>
      </c>
      <c r="T33" s="25">
        <v>21</v>
      </c>
      <c r="V33" s="25" t="s">
        <v>65</v>
      </c>
      <c r="X33" s="25" t="s">
        <v>65</v>
      </c>
      <c r="Y33" s="25" t="s">
        <v>67</v>
      </c>
    </row>
    <row r="34" spans="5:25" s="24" customFormat="1" hidden="1">
      <c r="E34" s="24">
        <v>205</v>
      </c>
      <c r="F34" s="25" t="s">
        <v>65</v>
      </c>
      <c r="G34" s="25" t="s">
        <v>66</v>
      </c>
      <c r="H34" s="25">
        <v>2</v>
      </c>
      <c r="I34" s="25" t="s">
        <v>65</v>
      </c>
      <c r="J34" s="25" t="s">
        <v>68</v>
      </c>
      <c r="K34" s="25" t="s">
        <v>55</v>
      </c>
      <c r="L34" s="25" t="s">
        <v>68</v>
      </c>
      <c r="M34" s="25" t="s">
        <v>64</v>
      </c>
      <c r="N34" s="25" t="s">
        <v>68</v>
      </c>
      <c r="O34" s="25">
        <v>21</v>
      </c>
      <c r="P34" s="25" t="s">
        <v>65</v>
      </c>
      <c r="Q34" s="25" t="s">
        <v>65</v>
      </c>
      <c r="R34" s="25" t="s">
        <v>49</v>
      </c>
      <c r="S34" s="25" t="s">
        <v>65</v>
      </c>
      <c r="T34" s="25">
        <v>21</v>
      </c>
      <c r="V34" s="25" t="s">
        <v>65</v>
      </c>
      <c r="X34" s="25" t="s">
        <v>65</v>
      </c>
      <c r="Y34" s="25" t="s">
        <v>67</v>
      </c>
    </row>
    <row r="35" spans="5:25" s="24" customFormat="1" hidden="1">
      <c r="E35" s="24">
        <v>206</v>
      </c>
      <c r="F35" s="25" t="s">
        <v>65</v>
      </c>
      <c r="G35" s="25" t="s">
        <v>66</v>
      </c>
      <c r="H35" s="25">
        <v>2</v>
      </c>
      <c r="I35" s="25" t="s">
        <v>65</v>
      </c>
      <c r="J35" s="25" t="s">
        <v>68</v>
      </c>
      <c r="K35" s="25" t="s">
        <v>55</v>
      </c>
      <c r="L35" s="25" t="s">
        <v>68</v>
      </c>
      <c r="M35" s="25" t="s">
        <v>64</v>
      </c>
      <c r="N35" s="25" t="s">
        <v>68</v>
      </c>
      <c r="O35" s="25">
        <v>21</v>
      </c>
      <c r="P35" s="25" t="s">
        <v>65</v>
      </c>
      <c r="Q35" s="25" t="s">
        <v>65</v>
      </c>
      <c r="R35" s="25" t="s">
        <v>49</v>
      </c>
      <c r="S35" s="25" t="s">
        <v>65</v>
      </c>
      <c r="T35" s="25">
        <v>21</v>
      </c>
      <c r="V35" s="25" t="s">
        <v>65</v>
      </c>
      <c r="X35" s="25" t="s">
        <v>65</v>
      </c>
      <c r="Y35" s="25" t="s">
        <v>67</v>
      </c>
    </row>
    <row r="36" spans="5:25" s="24" customFormat="1" hidden="1">
      <c r="E36" s="24">
        <v>207</v>
      </c>
      <c r="F36" s="25" t="s">
        <v>65</v>
      </c>
      <c r="G36" s="25" t="s">
        <v>66</v>
      </c>
      <c r="H36" s="25">
        <v>2</v>
      </c>
      <c r="I36" s="25" t="s">
        <v>65</v>
      </c>
      <c r="J36" s="25" t="s">
        <v>68</v>
      </c>
      <c r="K36" s="25" t="s">
        <v>55</v>
      </c>
      <c r="L36" s="25" t="s">
        <v>68</v>
      </c>
      <c r="M36" s="25" t="s">
        <v>64</v>
      </c>
      <c r="N36" s="25" t="s">
        <v>68</v>
      </c>
      <c r="O36" s="25">
        <v>21</v>
      </c>
      <c r="P36" s="25" t="s">
        <v>65</v>
      </c>
      <c r="Q36" s="25" t="s">
        <v>65</v>
      </c>
      <c r="R36" s="25" t="s">
        <v>49</v>
      </c>
      <c r="S36" s="25" t="s">
        <v>65</v>
      </c>
      <c r="T36" s="25">
        <v>21</v>
      </c>
      <c r="V36" s="25" t="s">
        <v>65</v>
      </c>
      <c r="X36" s="25" t="s">
        <v>65</v>
      </c>
      <c r="Y36" s="25" t="s">
        <v>67</v>
      </c>
    </row>
    <row r="37" spans="5:25" s="24" customFormat="1" hidden="1">
      <c r="E37" s="24">
        <v>308</v>
      </c>
      <c r="F37" s="25" t="s">
        <v>65</v>
      </c>
      <c r="G37" s="25" t="s">
        <v>66</v>
      </c>
      <c r="H37" s="25">
        <v>2</v>
      </c>
      <c r="I37" s="25" t="s">
        <v>65</v>
      </c>
      <c r="J37" s="25" t="s">
        <v>68</v>
      </c>
      <c r="K37" s="25" t="s">
        <v>69</v>
      </c>
      <c r="L37" s="25" t="s">
        <v>70</v>
      </c>
      <c r="M37" s="25" t="s">
        <v>71</v>
      </c>
      <c r="N37" s="25" t="s">
        <v>70</v>
      </c>
      <c r="O37" s="25">
        <v>31</v>
      </c>
      <c r="P37" s="25" t="s">
        <v>70</v>
      </c>
      <c r="Q37" s="25" t="s">
        <v>70</v>
      </c>
      <c r="R37" s="25" t="s">
        <v>72</v>
      </c>
      <c r="S37" s="25" t="s">
        <v>70</v>
      </c>
      <c r="T37" s="25">
        <v>31</v>
      </c>
      <c r="V37" s="25" t="s">
        <v>70</v>
      </c>
      <c r="X37" s="25" t="s">
        <v>70</v>
      </c>
      <c r="Y37" s="25" t="s">
        <v>73</v>
      </c>
    </row>
    <row r="38" spans="5:25" s="24" customFormat="1" hidden="1">
      <c r="E38" s="24">
        <v>309</v>
      </c>
      <c r="F38" s="25" t="s">
        <v>65</v>
      </c>
      <c r="G38" s="25" t="s">
        <v>66</v>
      </c>
      <c r="H38" s="25">
        <v>2</v>
      </c>
      <c r="I38" s="25" t="s">
        <v>65</v>
      </c>
      <c r="J38" s="25" t="s">
        <v>68</v>
      </c>
      <c r="K38" s="25" t="s">
        <v>69</v>
      </c>
      <c r="L38" s="25" t="s">
        <v>70</v>
      </c>
      <c r="M38" s="25" t="s">
        <v>71</v>
      </c>
      <c r="N38" s="25" t="s">
        <v>70</v>
      </c>
      <c r="O38" s="25">
        <v>31</v>
      </c>
      <c r="P38" s="25" t="s">
        <v>70</v>
      </c>
      <c r="Q38" s="25" t="s">
        <v>70</v>
      </c>
      <c r="R38" s="25" t="s">
        <v>72</v>
      </c>
      <c r="S38" s="25" t="s">
        <v>70</v>
      </c>
      <c r="T38" s="25">
        <v>31</v>
      </c>
      <c r="V38" s="25" t="s">
        <v>70</v>
      </c>
      <c r="X38" s="25" t="s">
        <v>70</v>
      </c>
      <c r="Y38" s="25" t="s">
        <v>73</v>
      </c>
    </row>
    <row r="39" spans="5:25" s="24" customFormat="1" hidden="1">
      <c r="E39" s="24">
        <v>310</v>
      </c>
      <c r="F39" s="25" t="s">
        <v>65</v>
      </c>
      <c r="G39" s="25" t="s">
        <v>66</v>
      </c>
      <c r="H39" s="25">
        <v>2</v>
      </c>
      <c r="I39" s="25" t="s">
        <v>65</v>
      </c>
      <c r="J39" s="25" t="s">
        <v>68</v>
      </c>
      <c r="K39" s="25" t="s">
        <v>69</v>
      </c>
      <c r="L39" s="25" t="s">
        <v>70</v>
      </c>
      <c r="M39" s="25" t="s">
        <v>71</v>
      </c>
      <c r="N39" s="25" t="s">
        <v>70</v>
      </c>
      <c r="O39" s="25">
        <v>31</v>
      </c>
      <c r="P39" s="25" t="s">
        <v>70</v>
      </c>
      <c r="Q39" s="25" t="s">
        <v>70</v>
      </c>
      <c r="R39" s="25" t="s">
        <v>72</v>
      </c>
      <c r="S39" s="25" t="s">
        <v>70</v>
      </c>
      <c r="T39" s="25">
        <v>31</v>
      </c>
      <c r="V39" s="25" t="s">
        <v>70</v>
      </c>
      <c r="X39" s="25" t="s">
        <v>70</v>
      </c>
      <c r="Y39" s="25" t="s">
        <v>73</v>
      </c>
    </row>
    <row r="40" spans="5:25" s="24" customFormat="1" hidden="1">
      <c r="E40" s="24">
        <v>311</v>
      </c>
      <c r="F40" s="25" t="s">
        <v>70</v>
      </c>
      <c r="G40" s="25" t="s">
        <v>66</v>
      </c>
      <c r="H40" s="25">
        <v>3</v>
      </c>
      <c r="I40" s="25" t="s">
        <v>70</v>
      </c>
      <c r="J40" s="25" t="s">
        <v>74</v>
      </c>
      <c r="K40" s="25" t="s">
        <v>69</v>
      </c>
      <c r="L40" s="25" t="s">
        <v>70</v>
      </c>
      <c r="M40" s="25" t="s">
        <v>71</v>
      </c>
      <c r="N40" s="25" t="s">
        <v>70</v>
      </c>
      <c r="O40" s="25">
        <v>31</v>
      </c>
      <c r="P40" s="25" t="s">
        <v>70</v>
      </c>
      <c r="Q40" s="25" t="s">
        <v>70</v>
      </c>
      <c r="R40" s="25" t="s">
        <v>72</v>
      </c>
      <c r="S40" s="25" t="s">
        <v>70</v>
      </c>
      <c r="T40" s="25">
        <v>31</v>
      </c>
      <c r="V40" s="25" t="s">
        <v>70</v>
      </c>
      <c r="X40" s="25" t="s">
        <v>70</v>
      </c>
      <c r="Y40" s="25" t="s">
        <v>73</v>
      </c>
    </row>
    <row r="41" spans="5:25" s="24" customFormat="1" hidden="1">
      <c r="E41" s="24">
        <v>312</v>
      </c>
      <c r="F41" s="25" t="s">
        <v>70</v>
      </c>
      <c r="G41" s="25" t="s">
        <v>66</v>
      </c>
      <c r="H41" s="25">
        <v>3</v>
      </c>
      <c r="I41" s="25" t="s">
        <v>70</v>
      </c>
      <c r="J41" s="25" t="s">
        <v>74</v>
      </c>
      <c r="K41" s="25" t="s">
        <v>69</v>
      </c>
      <c r="L41" s="25" t="s">
        <v>70</v>
      </c>
      <c r="M41" s="25" t="s">
        <v>71</v>
      </c>
      <c r="N41" s="25" t="s">
        <v>70</v>
      </c>
      <c r="O41" s="25">
        <v>31</v>
      </c>
      <c r="P41" s="25" t="s">
        <v>70</v>
      </c>
      <c r="Q41" s="25" t="s">
        <v>70</v>
      </c>
      <c r="R41" s="25" t="s">
        <v>72</v>
      </c>
      <c r="S41" s="25" t="s">
        <v>70</v>
      </c>
      <c r="T41" s="25">
        <v>31</v>
      </c>
      <c r="V41" s="25" t="s">
        <v>70</v>
      </c>
      <c r="X41" s="25" t="s">
        <v>70</v>
      </c>
      <c r="Y41" s="25" t="s">
        <v>73</v>
      </c>
    </row>
    <row r="42" spans="5:25" s="24" customFormat="1" hidden="1">
      <c r="E42" s="24">
        <v>301</v>
      </c>
      <c r="F42" s="25" t="s">
        <v>70</v>
      </c>
      <c r="G42" s="25" t="s">
        <v>66</v>
      </c>
      <c r="H42" s="25">
        <v>3</v>
      </c>
      <c r="I42" s="25" t="s">
        <v>70</v>
      </c>
      <c r="J42" s="25" t="s">
        <v>74</v>
      </c>
      <c r="K42" s="25" t="s">
        <v>69</v>
      </c>
      <c r="L42" s="25" t="s">
        <v>70</v>
      </c>
      <c r="M42" s="25" t="s">
        <v>71</v>
      </c>
      <c r="N42" s="25" t="s">
        <v>70</v>
      </c>
      <c r="O42" s="25">
        <v>31</v>
      </c>
      <c r="P42" s="25" t="s">
        <v>70</v>
      </c>
      <c r="Q42" s="25" t="s">
        <v>70</v>
      </c>
      <c r="R42" s="25" t="s">
        <v>72</v>
      </c>
      <c r="S42" s="25" t="s">
        <v>70</v>
      </c>
      <c r="T42" s="25">
        <v>31</v>
      </c>
      <c r="V42" s="25" t="s">
        <v>70</v>
      </c>
      <c r="X42" s="25" t="s">
        <v>70</v>
      </c>
      <c r="Y42" s="25" t="s">
        <v>73</v>
      </c>
    </row>
    <row r="43" spans="5:25" s="24" customFormat="1" hidden="1">
      <c r="E43" s="24">
        <v>302</v>
      </c>
      <c r="F43" s="25" t="s">
        <v>70</v>
      </c>
      <c r="G43" s="25" t="s">
        <v>66</v>
      </c>
      <c r="H43" s="25">
        <v>3</v>
      </c>
      <c r="I43" s="25" t="s">
        <v>70</v>
      </c>
      <c r="J43" s="25" t="s">
        <v>74</v>
      </c>
      <c r="K43" s="25" t="s">
        <v>69</v>
      </c>
      <c r="L43" s="25" t="s">
        <v>70</v>
      </c>
      <c r="M43" s="25" t="s">
        <v>71</v>
      </c>
      <c r="N43" s="25" t="s">
        <v>70</v>
      </c>
      <c r="O43" s="25">
        <v>31</v>
      </c>
      <c r="P43" s="25" t="s">
        <v>70</v>
      </c>
      <c r="Q43" s="25" t="s">
        <v>70</v>
      </c>
      <c r="R43" s="25" t="s">
        <v>72</v>
      </c>
      <c r="S43" s="25" t="s">
        <v>70</v>
      </c>
      <c r="T43" s="25">
        <v>31</v>
      </c>
      <c r="V43" s="25" t="s">
        <v>70</v>
      </c>
      <c r="X43" s="25" t="s">
        <v>70</v>
      </c>
      <c r="Y43" s="25" t="s">
        <v>73</v>
      </c>
    </row>
    <row r="44" spans="5:25" s="24" customFormat="1" hidden="1">
      <c r="E44" s="24">
        <v>303</v>
      </c>
      <c r="F44" s="25" t="s">
        <v>70</v>
      </c>
      <c r="G44" s="25" t="s">
        <v>66</v>
      </c>
      <c r="H44" s="25">
        <v>3</v>
      </c>
      <c r="I44" s="25" t="s">
        <v>70</v>
      </c>
      <c r="J44" s="25" t="s">
        <v>74</v>
      </c>
      <c r="K44" s="25" t="s">
        <v>69</v>
      </c>
      <c r="L44" s="25" t="s">
        <v>70</v>
      </c>
      <c r="M44" s="25" t="s">
        <v>71</v>
      </c>
      <c r="N44" s="25" t="s">
        <v>70</v>
      </c>
      <c r="O44" s="25">
        <v>31</v>
      </c>
      <c r="P44" s="25" t="s">
        <v>70</v>
      </c>
      <c r="Q44" s="25" t="s">
        <v>70</v>
      </c>
      <c r="R44" s="25" t="s">
        <v>72</v>
      </c>
      <c r="S44" s="25" t="s">
        <v>70</v>
      </c>
      <c r="T44" s="25">
        <v>31</v>
      </c>
      <c r="V44" s="25" t="s">
        <v>70</v>
      </c>
      <c r="X44" s="25" t="s">
        <v>70</v>
      </c>
      <c r="Y44" s="25" t="s">
        <v>73</v>
      </c>
    </row>
    <row r="45" spans="5:25" s="24" customFormat="1" hidden="1">
      <c r="E45" s="24">
        <v>304</v>
      </c>
      <c r="F45" s="25" t="s">
        <v>70</v>
      </c>
      <c r="G45" s="25" t="s">
        <v>66</v>
      </c>
      <c r="H45" s="25">
        <v>3</v>
      </c>
      <c r="I45" s="25" t="s">
        <v>70</v>
      </c>
      <c r="J45" s="25" t="s">
        <v>74</v>
      </c>
      <c r="K45" s="25" t="s">
        <v>69</v>
      </c>
      <c r="L45" s="25" t="s">
        <v>70</v>
      </c>
      <c r="M45" s="25" t="s">
        <v>71</v>
      </c>
      <c r="N45" s="25" t="s">
        <v>70</v>
      </c>
      <c r="O45" s="25">
        <v>31</v>
      </c>
      <c r="P45" s="25" t="s">
        <v>70</v>
      </c>
      <c r="Q45" s="25" t="s">
        <v>70</v>
      </c>
      <c r="R45" s="25" t="s">
        <v>72</v>
      </c>
      <c r="S45" s="25" t="s">
        <v>70</v>
      </c>
      <c r="T45" s="25">
        <v>31</v>
      </c>
      <c r="V45" s="25" t="s">
        <v>70</v>
      </c>
      <c r="X45" s="25" t="s">
        <v>70</v>
      </c>
      <c r="Y45" s="25" t="s">
        <v>73</v>
      </c>
    </row>
    <row r="46" spans="5:25" s="24" customFormat="1" hidden="1">
      <c r="E46" s="24">
        <v>305</v>
      </c>
      <c r="F46" s="25" t="s">
        <v>70</v>
      </c>
      <c r="G46" s="25" t="s">
        <v>66</v>
      </c>
      <c r="H46" s="25">
        <v>3</v>
      </c>
      <c r="I46" s="25" t="s">
        <v>70</v>
      </c>
      <c r="J46" s="25" t="s">
        <v>74</v>
      </c>
      <c r="K46" s="25" t="s">
        <v>69</v>
      </c>
      <c r="L46" s="25" t="s">
        <v>70</v>
      </c>
      <c r="M46" s="25" t="s">
        <v>71</v>
      </c>
      <c r="N46" s="25" t="s">
        <v>70</v>
      </c>
      <c r="O46" s="25">
        <v>31</v>
      </c>
      <c r="P46" s="25" t="s">
        <v>70</v>
      </c>
      <c r="Q46" s="25" t="s">
        <v>70</v>
      </c>
      <c r="R46" s="25" t="s">
        <v>72</v>
      </c>
      <c r="S46" s="25" t="s">
        <v>70</v>
      </c>
      <c r="T46" s="25">
        <v>31</v>
      </c>
      <c r="V46" s="25" t="s">
        <v>70</v>
      </c>
      <c r="X46" s="25" t="s">
        <v>70</v>
      </c>
      <c r="Y46" s="25" t="s">
        <v>73</v>
      </c>
    </row>
    <row r="47" spans="5:25" s="24" customFormat="1" hidden="1">
      <c r="E47" s="24">
        <v>306</v>
      </c>
      <c r="F47" s="25" t="s">
        <v>70</v>
      </c>
      <c r="G47" s="25" t="s">
        <v>66</v>
      </c>
      <c r="H47" s="25">
        <v>3</v>
      </c>
      <c r="I47" s="25" t="s">
        <v>70</v>
      </c>
      <c r="J47" s="25" t="s">
        <v>74</v>
      </c>
      <c r="K47" s="25" t="s">
        <v>69</v>
      </c>
      <c r="L47" s="25" t="s">
        <v>70</v>
      </c>
      <c r="M47" s="25" t="s">
        <v>71</v>
      </c>
      <c r="N47" s="25" t="s">
        <v>70</v>
      </c>
      <c r="O47" s="25">
        <v>31</v>
      </c>
      <c r="P47" s="25" t="s">
        <v>70</v>
      </c>
      <c r="Q47" s="25" t="s">
        <v>70</v>
      </c>
      <c r="R47" s="25" t="s">
        <v>72</v>
      </c>
      <c r="S47" s="25" t="s">
        <v>70</v>
      </c>
      <c r="T47" s="25">
        <v>31</v>
      </c>
      <c r="V47" s="25" t="s">
        <v>70</v>
      </c>
      <c r="X47" s="25" t="s">
        <v>70</v>
      </c>
      <c r="Y47" s="25" t="s">
        <v>73</v>
      </c>
    </row>
    <row r="48" spans="5:25" s="24" customFormat="1" hidden="1">
      <c r="E48" s="24">
        <v>307</v>
      </c>
      <c r="F48" s="25" t="s">
        <v>70</v>
      </c>
      <c r="G48" s="25" t="s">
        <v>66</v>
      </c>
      <c r="H48" s="25">
        <v>3</v>
      </c>
      <c r="I48" s="25" t="s">
        <v>70</v>
      </c>
      <c r="J48" s="25" t="s">
        <v>74</v>
      </c>
      <c r="K48" s="25" t="s">
        <v>69</v>
      </c>
      <c r="L48" s="25" t="s">
        <v>70</v>
      </c>
      <c r="M48" s="25" t="s">
        <v>71</v>
      </c>
      <c r="N48" s="25" t="s">
        <v>70</v>
      </c>
      <c r="O48" s="25">
        <v>31</v>
      </c>
      <c r="P48" s="25" t="s">
        <v>70</v>
      </c>
      <c r="Q48" s="25" t="s">
        <v>70</v>
      </c>
      <c r="R48" s="25" t="s">
        <v>72</v>
      </c>
      <c r="S48" s="25" t="s">
        <v>70</v>
      </c>
      <c r="T48" s="25">
        <v>31</v>
      </c>
      <c r="V48" s="25" t="s">
        <v>70</v>
      </c>
      <c r="X48" s="25" t="s">
        <v>70</v>
      </c>
      <c r="Y48" s="25" t="s">
        <v>73</v>
      </c>
    </row>
    <row r="49" spans="5:25" s="24" customFormat="1" hidden="1">
      <c r="E49" s="24">
        <v>408</v>
      </c>
      <c r="F49" s="25" t="s">
        <v>70</v>
      </c>
      <c r="G49" s="25" t="s">
        <v>66</v>
      </c>
      <c r="H49" s="25">
        <v>3</v>
      </c>
      <c r="I49" s="25" t="s">
        <v>70</v>
      </c>
      <c r="J49" s="25" t="s">
        <v>74</v>
      </c>
      <c r="K49" s="25" t="s">
        <v>69</v>
      </c>
      <c r="L49" s="25" t="s">
        <v>75</v>
      </c>
      <c r="M49" s="25" t="s">
        <v>71</v>
      </c>
      <c r="N49" s="25" t="s">
        <v>75</v>
      </c>
      <c r="O49" s="25">
        <v>41</v>
      </c>
      <c r="P49" s="25" t="s">
        <v>75</v>
      </c>
      <c r="Q49" s="25" t="s">
        <v>75</v>
      </c>
      <c r="R49" s="25" t="s">
        <v>72</v>
      </c>
      <c r="S49" s="25" t="s">
        <v>75</v>
      </c>
      <c r="T49" s="25">
        <v>41</v>
      </c>
      <c r="V49" s="25" t="s">
        <v>70</v>
      </c>
      <c r="X49" s="25" t="s">
        <v>75</v>
      </c>
      <c r="Y49" s="25" t="s">
        <v>73</v>
      </c>
    </row>
    <row r="50" spans="5:25" s="24" customFormat="1" hidden="1">
      <c r="E50" s="24">
        <v>409</v>
      </c>
      <c r="F50" s="25" t="s">
        <v>70</v>
      </c>
      <c r="G50" s="25" t="s">
        <v>66</v>
      </c>
      <c r="H50" s="25">
        <v>3</v>
      </c>
      <c r="I50" s="25" t="s">
        <v>70</v>
      </c>
      <c r="J50" s="25" t="s">
        <v>74</v>
      </c>
      <c r="K50" s="25" t="s">
        <v>69</v>
      </c>
      <c r="L50" s="25" t="s">
        <v>75</v>
      </c>
      <c r="M50" s="25" t="s">
        <v>71</v>
      </c>
      <c r="N50" s="25" t="s">
        <v>75</v>
      </c>
      <c r="O50" s="25">
        <v>41</v>
      </c>
      <c r="P50" s="25" t="s">
        <v>75</v>
      </c>
      <c r="Q50" s="25" t="s">
        <v>75</v>
      </c>
      <c r="R50" s="25" t="s">
        <v>72</v>
      </c>
      <c r="S50" s="25" t="s">
        <v>75</v>
      </c>
      <c r="T50" s="25">
        <v>41</v>
      </c>
      <c r="V50" s="25" t="s">
        <v>70</v>
      </c>
      <c r="X50" s="25" t="s">
        <v>75</v>
      </c>
      <c r="Y50" s="25" t="s">
        <v>73</v>
      </c>
    </row>
    <row r="51" spans="5:25" s="24" customFormat="1" hidden="1">
      <c r="E51" s="24">
        <v>410</v>
      </c>
      <c r="F51" s="25" t="s">
        <v>70</v>
      </c>
      <c r="G51" s="25" t="s">
        <v>66</v>
      </c>
      <c r="H51" s="25">
        <v>3</v>
      </c>
      <c r="I51" s="25" t="s">
        <v>70</v>
      </c>
      <c r="J51" s="25" t="s">
        <v>74</v>
      </c>
      <c r="K51" s="25" t="s">
        <v>69</v>
      </c>
      <c r="L51" s="25" t="s">
        <v>75</v>
      </c>
      <c r="M51" s="25" t="s">
        <v>71</v>
      </c>
      <c r="N51" s="25" t="s">
        <v>75</v>
      </c>
      <c r="O51" s="25">
        <v>41</v>
      </c>
      <c r="P51" s="25" t="s">
        <v>75</v>
      </c>
      <c r="Q51" s="25" t="s">
        <v>75</v>
      </c>
      <c r="R51" s="25" t="s">
        <v>72</v>
      </c>
      <c r="S51" s="25" t="s">
        <v>75</v>
      </c>
      <c r="T51" s="25">
        <v>41</v>
      </c>
      <c r="V51" s="25" t="s">
        <v>70</v>
      </c>
      <c r="X51" s="25" t="s">
        <v>75</v>
      </c>
      <c r="Y51" s="25" t="s">
        <v>73</v>
      </c>
    </row>
    <row r="52" spans="5:25" s="24" customFormat="1" hidden="1">
      <c r="E52" s="24">
        <v>411</v>
      </c>
      <c r="F52" s="25" t="s">
        <v>75</v>
      </c>
      <c r="G52" s="25" t="s">
        <v>76</v>
      </c>
      <c r="H52" s="25">
        <v>4</v>
      </c>
      <c r="I52" s="25" t="s">
        <v>75</v>
      </c>
      <c r="J52" s="25" t="s">
        <v>74</v>
      </c>
      <c r="K52" s="25" t="s">
        <v>69</v>
      </c>
      <c r="L52" s="25" t="s">
        <v>75</v>
      </c>
      <c r="M52" s="25" t="s">
        <v>71</v>
      </c>
      <c r="N52" s="25" t="s">
        <v>75</v>
      </c>
      <c r="O52" s="25">
        <v>41</v>
      </c>
      <c r="P52" s="25" t="s">
        <v>75</v>
      </c>
      <c r="Q52" s="25" t="s">
        <v>75</v>
      </c>
      <c r="R52" s="25" t="s">
        <v>72</v>
      </c>
      <c r="S52" s="25" t="s">
        <v>75</v>
      </c>
      <c r="T52" s="25">
        <v>41</v>
      </c>
      <c r="V52" s="25" t="s">
        <v>70</v>
      </c>
      <c r="X52" s="25" t="s">
        <v>75</v>
      </c>
      <c r="Y52" s="25" t="s">
        <v>73</v>
      </c>
    </row>
    <row r="53" spans="5:25" s="24" customFormat="1" hidden="1">
      <c r="E53" s="24">
        <v>412</v>
      </c>
      <c r="F53" s="25" t="s">
        <v>75</v>
      </c>
      <c r="G53" s="25" t="s">
        <v>76</v>
      </c>
      <c r="H53" s="25">
        <v>4</v>
      </c>
      <c r="I53" s="25" t="s">
        <v>75</v>
      </c>
      <c r="J53" s="25" t="s">
        <v>74</v>
      </c>
      <c r="K53" s="25" t="s">
        <v>69</v>
      </c>
      <c r="L53" s="25" t="s">
        <v>75</v>
      </c>
      <c r="M53" s="25" t="s">
        <v>71</v>
      </c>
      <c r="N53" s="25" t="s">
        <v>75</v>
      </c>
      <c r="O53" s="25">
        <v>41</v>
      </c>
      <c r="P53" s="25" t="s">
        <v>75</v>
      </c>
      <c r="Q53" s="25" t="s">
        <v>75</v>
      </c>
      <c r="R53" s="25" t="s">
        <v>72</v>
      </c>
      <c r="S53" s="25" t="s">
        <v>75</v>
      </c>
      <c r="T53" s="25">
        <v>41</v>
      </c>
      <c r="V53" s="25" t="s">
        <v>70</v>
      </c>
      <c r="X53" s="25" t="s">
        <v>75</v>
      </c>
      <c r="Y53" s="25" t="s">
        <v>73</v>
      </c>
    </row>
    <row r="54" spans="5:25" s="24" customFormat="1" hidden="1">
      <c r="E54" s="24">
        <v>401</v>
      </c>
      <c r="F54" s="25" t="s">
        <v>75</v>
      </c>
      <c r="G54" s="25" t="s">
        <v>76</v>
      </c>
      <c r="H54" s="25">
        <v>4</v>
      </c>
      <c r="I54" s="25" t="s">
        <v>75</v>
      </c>
      <c r="J54" s="25" t="s">
        <v>74</v>
      </c>
      <c r="K54" s="25" t="s">
        <v>69</v>
      </c>
      <c r="L54" s="25" t="s">
        <v>75</v>
      </c>
      <c r="M54" s="25" t="s">
        <v>71</v>
      </c>
      <c r="N54" s="25" t="s">
        <v>75</v>
      </c>
      <c r="O54" s="25">
        <v>41</v>
      </c>
      <c r="P54" s="25" t="s">
        <v>75</v>
      </c>
      <c r="Q54" s="25" t="s">
        <v>75</v>
      </c>
      <c r="R54" s="25" t="s">
        <v>72</v>
      </c>
      <c r="S54" s="25" t="s">
        <v>75</v>
      </c>
      <c r="T54" s="25">
        <v>41</v>
      </c>
      <c r="V54" s="25" t="s">
        <v>70</v>
      </c>
      <c r="X54" s="25" t="s">
        <v>75</v>
      </c>
      <c r="Y54" s="25" t="s">
        <v>73</v>
      </c>
    </row>
    <row r="55" spans="5:25" s="24" customFormat="1" hidden="1">
      <c r="E55" s="24">
        <v>402</v>
      </c>
      <c r="F55" s="25" t="s">
        <v>75</v>
      </c>
      <c r="G55" s="25" t="s">
        <v>76</v>
      </c>
      <c r="H55" s="25">
        <v>4</v>
      </c>
      <c r="I55" s="25" t="s">
        <v>75</v>
      </c>
      <c r="J55" s="25" t="s">
        <v>74</v>
      </c>
      <c r="K55" s="25" t="s">
        <v>69</v>
      </c>
      <c r="L55" s="25" t="s">
        <v>75</v>
      </c>
      <c r="M55" s="25" t="s">
        <v>71</v>
      </c>
      <c r="N55" s="25" t="s">
        <v>75</v>
      </c>
      <c r="O55" s="25">
        <v>41</v>
      </c>
      <c r="P55" s="25" t="s">
        <v>75</v>
      </c>
      <c r="Q55" s="25" t="s">
        <v>75</v>
      </c>
      <c r="R55" s="25" t="s">
        <v>72</v>
      </c>
      <c r="S55" s="25" t="s">
        <v>75</v>
      </c>
      <c r="T55" s="25">
        <v>41</v>
      </c>
      <c r="V55" s="25" t="s">
        <v>70</v>
      </c>
      <c r="X55" s="25" t="s">
        <v>75</v>
      </c>
      <c r="Y55" s="25" t="s">
        <v>73</v>
      </c>
    </row>
    <row r="56" spans="5:25" s="24" customFormat="1" hidden="1">
      <c r="E56" s="24">
        <v>403</v>
      </c>
      <c r="F56" s="25" t="s">
        <v>75</v>
      </c>
      <c r="G56" s="25" t="s">
        <v>76</v>
      </c>
      <c r="H56" s="25">
        <v>4</v>
      </c>
      <c r="I56" s="25" t="s">
        <v>75</v>
      </c>
      <c r="J56" s="25" t="s">
        <v>74</v>
      </c>
      <c r="K56" s="25" t="s">
        <v>69</v>
      </c>
      <c r="L56" s="25" t="s">
        <v>75</v>
      </c>
      <c r="M56" s="25" t="s">
        <v>71</v>
      </c>
      <c r="N56" s="25" t="s">
        <v>75</v>
      </c>
      <c r="O56" s="25">
        <v>41</v>
      </c>
      <c r="P56" s="25" t="s">
        <v>75</v>
      </c>
      <c r="Q56" s="25" t="s">
        <v>75</v>
      </c>
      <c r="R56" s="25" t="s">
        <v>72</v>
      </c>
      <c r="S56" s="25" t="s">
        <v>75</v>
      </c>
      <c r="T56" s="25">
        <v>41</v>
      </c>
      <c r="V56" s="25" t="s">
        <v>70</v>
      </c>
      <c r="X56" s="25" t="s">
        <v>75</v>
      </c>
      <c r="Y56" s="25" t="s">
        <v>73</v>
      </c>
    </row>
    <row r="57" spans="5:25" s="24" customFormat="1" hidden="1">
      <c r="E57" s="24">
        <v>404</v>
      </c>
      <c r="F57" s="25" t="s">
        <v>75</v>
      </c>
      <c r="G57" s="25" t="s">
        <v>76</v>
      </c>
      <c r="H57" s="25">
        <v>4</v>
      </c>
      <c r="I57" s="25" t="s">
        <v>75</v>
      </c>
      <c r="J57" s="25" t="s">
        <v>74</v>
      </c>
      <c r="K57" s="25" t="s">
        <v>69</v>
      </c>
      <c r="L57" s="25" t="s">
        <v>75</v>
      </c>
      <c r="M57" s="25" t="s">
        <v>71</v>
      </c>
      <c r="N57" s="25" t="s">
        <v>75</v>
      </c>
      <c r="O57" s="25">
        <v>41</v>
      </c>
      <c r="P57" s="25" t="s">
        <v>75</v>
      </c>
      <c r="Q57" s="25" t="s">
        <v>75</v>
      </c>
      <c r="R57" s="25" t="s">
        <v>72</v>
      </c>
      <c r="S57" s="25" t="s">
        <v>75</v>
      </c>
      <c r="T57" s="25">
        <v>41</v>
      </c>
      <c r="V57" s="25" t="s">
        <v>70</v>
      </c>
      <c r="X57" s="25" t="s">
        <v>75</v>
      </c>
      <c r="Y57" s="25" t="s">
        <v>73</v>
      </c>
    </row>
    <row r="58" spans="5:25" s="24" customFormat="1" hidden="1">
      <c r="E58" s="24">
        <v>405</v>
      </c>
      <c r="F58" s="25" t="s">
        <v>75</v>
      </c>
      <c r="G58" s="25" t="s">
        <v>76</v>
      </c>
      <c r="H58" s="25">
        <v>4</v>
      </c>
      <c r="I58" s="25" t="s">
        <v>75</v>
      </c>
      <c r="J58" s="25" t="s">
        <v>74</v>
      </c>
      <c r="K58" s="25" t="s">
        <v>69</v>
      </c>
      <c r="L58" s="25" t="s">
        <v>75</v>
      </c>
      <c r="M58" s="25" t="s">
        <v>71</v>
      </c>
      <c r="N58" s="25" t="s">
        <v>75</v>
      </c>
      <c r="O58" s="25">
        <v>41</v>
      </c>
      <c r="P58" s="25" t="s">
        <v>75</v>
      </c>
      <c r="Q58" s="25" t="s">
        <v>75</v>
      </c>
      <c r="R58" s="25" t="s">
        <v>72</v>
      </c>
      <c r="S58" s="25" t="s">
        <v>75</v>
      </c>
      <c r="T58" s="25">
        <v>41</v>
      </c>
      <c r="V58" s="25" t="s">
        <v>70</v>
      </c>
      <c r="X58" s="25" t="s">
        <v>75</v>
      </c>
      <c r="Y58" s="25" t="s">
        <v>73</v>
      </c>
    </row>
    <row r="59" spans="5:25" s="24" customFormat="1" ht="17" hidden="1" customHeight="1">
      <c r="E59" s="24">
        <v>406</v>
      </c>
      <c r="F59" s="25" t="s">
        <v>75</v>
      </c>
      <c r="G59" s="25" t="s">
        <v>76</v>
      </c>
      <c r="H59" s="25">
        <v>4</v>
      </c>
      <c r="I59" s="25" t="s">
        <v>75</v>
      </c>
      <c r="J59" s="25" t="s">
        <v>74</v>
      </c>
      <c r="K59" s="25" t="s">
        <v>69</v>
      </c>
      <c r="L59" s="25" t="s">
        <v>75</v>
      </c>
      <c r="M59" s="25" t="s">
        <v>71</v>
      </c>
      <c r="N59" s="25" t="s">
        <v>75</v>
      </c>
      <c r="O59" s="25">
        <v>41</v>
      </c>
      <c r="P59" s="25" t="s">
        <v>75</v>
      </c>
      <c r="Q59" s="25" t="s">
        <v>75</v>
      </c>
      <c r="R59" s="25" t="s">
        <v>72</v>
      </c>
      <c r="S59" s="25" t="s">
        <v>75</v>
      </c>
      <c r="T59" s="25">
        <v>41</v>
      </c>
      <c r="V59" s="25" t="s">
        <v>70</v>
      </c>
      <c r="X59" s="25" t="s">
        <v>75</v>
      </c>
      <c r="Y59" s="25" t="s">
        <v>73</v>
      </c>
    </row>
    <row r="60" spans="5:25" s="24" customFormat="1" ht="17" hidden="1" customHeight="1">
      <c r="E60" s="24">
        <v>407</v>
      </c>
      <c r="F60" s="25" t="s">
        <v>75</v>
      </c>
      <c r="G60" s="25" t="s">
        <v>76</v>
      </c>
      <c r="H60" s="25">
        <v>4</v>
      </c>
      <c r="I60" s="25" t="s">
        <v>75</v>
      </c>
      <c r="J60" s="25" t="s">
        <v>74</v>
      </c>
      <c r="K60" s="25" t="s">
        <v>69</v>
      </c>
      <c r="L60" s="25" t="s">
        <v>75</v>
      </c>
      <c r="M60" s="25" t="s">
        <v>71</v>
      </c>
      <c r="N60" s="25" t="s">
        <v>75</v>
      </c>
      <c r="O60" s="25">
        <v>41</v>
      </c>
      <c r="P60" s="25" t="s">
        <v>75</v>
      </c>
      <c r="Q60" s="25" t="s">
        <v>75</v>
      </c>
      <c r="R60" s="25" t="s">
        <v>72</v>
      </c>
      <c r="S60" s="25" t="s">
        <v>75</v>
      </c>
      <c r="T60" s="25">
        <v>41</v>
      </c>
      <c r="V60" s="25" t="s">
        <v>70</v>
      </c>
      <c r="X60" s="25" t="s">
        <v>75</v>
      </c>
      <c r="Y60" s="25" t="s">
        <v>73</v>
      </c>
    </row>
    <row r="61" spans="5:25" s="24" customFormat="1" ht="17" hidden="1" customHeight="1">
      <c r="E61" s="24">
        <v>508</v>
      </c>
      <c r="F61" s="25" t="s">
        <v>75</v>
      </c>
      <c r="G61" s="25" t="s">
        <v>76</v>
      </c>
      <c r="H61" s="25">
        <v>4</v>
      </c>
      <c r="I61" s="25" t="s">
        <v>75</v>
      </c>
      <c r="J61" s="25" t="s">
        <v>74</v>
      </c>
      <c r="K61" s="25" t="s">
        <v>69</v>
      </c>
      <c r="L61" s="25" t="s">
        <v>77</v>
      </c>
      <c r="M61" s="25" t="s">
        <v>78</v>
      </c>
      <c r="N61" s="25" t="s">
        <v>77</v>
      </c>
      <c r="O61" s="25">
        <v>51</v>
      </c>
      <c r="P61" s="25" t="s">
        <v>77</v>
      </c>
      <c r="Q61" s="25" t="s">
        <v>77</v>
      </c>
      <c r="R61" s="25" t="s">
        <v>72</v>
      </c>
      <c r="S61" s="25" t="s">
        <v>77</v>
      </c>
      <c r="T61" s="25">
        <v>51</v>
      </c>
      <c r="V61" s="25" t="s">
        <v>70</v>
      </c>
      <c r="X61" s="25" t="s">
        <v>77</v>
      </c>
      <c r="Y61" s="25" t="s">
        <v>79</v>
      </c>
    </row>
    <row r="62" spans="5:25" s="24" customFormat="1" hidden="1">
      <c r="E62" s="24">
        <v>509</v>
      </c>
      <c r="F62" s="25" t="s">
        <v>75</v>
      </c>
      <c r="G62" s="25" t="s">
        <v>76</v>
      </c>
      <c r="H62" s="25">
        <v>4</v>
      </c>
      <c r="I62" s="25" t="s">
        <v>75</v>
      </c>
      <c r="J62" s="25" t="s">
        <v>74</v>
      </c>
      <c r="K62" s="25" t="s">
        <v>69</v>
      </c>
      <c r="L62" s="25" t="s">
        <v>77</v>
      </c>
      <c r="M62" s="25" t="s">
        <v>78</v>
      </c>
      <c r="N62" s="25" t="s">
        <v>77</v>
      </c>
      <c r="O62" s="25">
        <v>51</v>
      </c>
      <c r="P62" s="25" t="s">
        <v>77</v>
      </c>
      <c r="Q62" s="25" t="s">
        <v>77</v>
      </c>
      <c r="R62" s="25" t="s">
        <v>72</v>
      </c>
      <c r="S62" s="25" t="s">
        <v>77</v>
      </c>
      <c r="T62" s="25">
        <v>51</v>
      </c>
      <c r="V62" s="25" t="s">
        <v>70</v>
      </c>
      <c r="X62" s="25" t="s">
        <v>77</v>
      </c>
      <c r="Y62" s="25" t="s">
        <v>79</v>
      </c>
    </row>
    <row r="63" spans="5:25" s="24" customFormat="1" hidden="1">
      <c r="E63" s="24">
        <v>510</v>
      </c>
      <c r="F63" s="25" t="s">
        <v>75</v>
      </c>
      <c r="G63" s="25" t="s">
        <v>76</v>
      </c>
      <c r="H63" s="25">
        <v>4</v>
      </c>
      <c r="I63" s="25" t="s">
        <v>75</v>
      </c>
      <c r="J63" s="25" t="s">
        <v>74</v>
      </c>
      <c r="K63" s="25" t="s">
        <v>69</v>
      </c>
      <c r="L63" s="25" t="s">
        <v>77</v>
      </c>
      <c r="M63" s="25" t="s">
        <v>78</v>
      </c>
      <c r="N63" s="25" t="s">
        <v>77</v>
      </c>
      <c r="O63" s="25">
        <v>51</v>
      </c>
      <c r="P63" s="25" t="s">
        <v>77</v>
      </c>
      <c r="Q63" s="25" t="s">
        <v>77</v>
      </c>
      <c r="R63" s="25" t="s">
        <v>72</v>
      </c>
      <c r="S63" s="25" t="s">
        <v>77</v>
      </c>
      <c r="T63" s="25">
        <v>51</v>
      </c>
      <c r="V63" s="25" t="s">
        <v>70</v>
      </c>
      <c r="X63" s="25" t="s">
        <v>77</v>
      </c>
      <c r="Y63" s="25" t="s">
        <v>79</v>
      </c>
    </row>
    <row r="64" spans="5:25" s="24" customFormat="1" hidden="1">
      <c r="E64" s="24">
        <v>511</v>
      </c>
      <c r="F64" s="25" t="s">
        <v>77</v>
      </c>
      <c r="G64" s="25" t="s">
        <v>76</v>
      </c>
      <c r="H64" s="25">
        <v>5</v>
      </c>
      <c r="I64" s="25" t="s">
        <v>77</v>
      </c>
      <c r="J64" s="25" t="s">
        <v>74</v>
      </c>
      <c r="K64" s="25" t="s">
        <v>69</v>
      </c>
      <c r="L64" s="25" t="s">
        <v>77</v>
      </c>
      <c r="M64" s="25" t="s">
        <v>78</v>
      </c>
      <c r="N64" s="25" t="s">
        <v>77</v>
      </c>
      <c r="O64" s="25">
        <v>51</v>
      </c>
      <c r="P64" s="25" t="s">
        <v>77</v>
      </c>
      <c r="Q64" s="25" t="s">
        <v>77</v>
      </c>
      <c r="R64" s="25" t="s">
        <v>72</v>
      </c>
      <c r="S64" s="25" t="s">
        <v>77</v>
      </c>
      <c r="T64" s="25">
        <v>51</v>
      </c>
      <c r="V64" s="25" t="s">
        <v>70</v>
      </c>
      <c r="X64" s="25" t="s">
        <v>77</v>
      </c>
      <c r="Y64" s="25" t="s">
        <v>79</v>
      </c>
    </row>
    <row r="65" spans="5:25" s="24" customFormat="1" hidden="1">
      <c r="E65" s="24">
        <v>512</v>
      </c>
      <c r="F65" s="25" t="s">
        <v>77</v>
      </c>
      <c r="G65" s="25" t="s">
        <v>76</v>
      </c>
      <c r="H65" s="25">
        <v>5</v>
      </c>
      <c r="I65" s="25" t="s">
        <v>77</v>
      </c>
      <c r="J65" s="25" t="s">
        <v>74</v>
      </c>
      <c r="K65" s="25" t="s">
        <v>69</v>
      </c>
      <c r="L65" s="25" t="s">
        <v>77</v>
      </c>
      <c r="M65" s="25" t="s">
        <v>78</v>
      </c>
      <c r="N65" s="25" t="s">
        <v>77</v>
      </c>
      <c r="O65" s="25">
        <v>51</v>
      </c>
      <c r="P65" s="25" t="s">
        <v>77</v>
      </c>
      <c r="Q65" s="25" t="s">
        <v>77</v>
      </c>
      <c r="R65" s="25" t="s">
        <v>72</v>
      </c>
      <c r="S65" s="25" t="s">
        <v>77</v>
      </c>
      <c r="T65" s="25">
        <v>51</v>
      </c>
      <c r="V65" s="25" t="s">
        <v>70</v>
      </c>
      <c r="X65" s="25" t="s">
        <v>77</v>
      </c>
      <c r="Y65" s="25" t="s">
        <v>79</v>
      </c>
    </row>
    <row r="66" spans="5:25" s="24" customFormat="1" hidden="1">
      <c r="E66" s="24">
        <v>501</v>
      </c>
      <c r="F66" s="25" t="s">
        <v>77</v>
      </c>
      <c r="G66" s="25" t="s">
        <v>76</v>
      </c>
      <c r="H66" s="25">
        <v>5</v>
      </c>
      <c r="I66" s="25" t="s">
        <v>77</v>
      </c>
      <c r="J66" s="25" t="s">
        <v>74</v>
      </c>
      <c r="K66" s="25" t="s">
        <v>69</v>
      </c>
      <c r="L66" s="25" t="s">
        <v>77</v>
      </c>
      <c r="M66" s="25" t="s">
        <v>78</v>
      </c>
      <c r="N66" s="25" t="s">
        <v>77</v>
      </c>
      <c r="O66" s="25">
        <v>51</v>
      </c>
      <c r="P66" s="25" t="s">
        <v>77</v>
      </c>
      <c r="Q66" s="25" t="s">
        <v>77</v>
      </c>
      <c r="R66" s="25" t="s">
        <v>72</v>
      </c>
      <c r="S66" s="25" t="s">
        <v>77</v>
      </c>
      <c r="T66" s="25">
        <v>51</v>
      </c>
      <c r="V66" s="25" t="s">
        <v>70</v>
      </c>
      <c r="X66" s="25" t="s">
        <v>77</v>
      </c>
      <c r="Y66" s="25" t="s">
        <v>79</v>
      </c>
    </row>
    <row r="67" spans="5:25" s="24" customFormat="1" hidden="1">
      <c r="E67" s="24">
        <v>502</v>
      </c>
      <c r="F67" s="25" t="s">
        <v>77</v>
      </c>
      <c r="G67" s="25" t="s">
        <v>76</v>
      </c>
      <c r="H67" s="25">
        <v>5</v>
      </c>
      <c r="I67" s="25" t="s">
        <v>77</v>
      </c>
      <c r="J67" s="25" t="s">
        <v>74</v>
      </c>
      <c r="K67" s="25" t="s">
        <v>69</v>
      </c>
      <c r="L67" s="25" t="s">
        <v>77</v>
      </c>
      <c r="M67" s="25" t="s">
        <v>78</v>
      </c>
      <c r="N67" s="25" t="s">
        <v>77</v>
      </c>
      <c r="O67" s="25">
        <v>51</v>
      </c>
      <c r="P67" s="25" t="s">
        <v>77</v>
      </c>
      <c r="Q67" s="25" t="s">
        <v>77</v>
      </c>
      <c r="R67" s="25" t="s">
        <v>72</v>
      </c>
      <c r="S67" s="25" t="s">
        <v>77</v>
      </c>
      <c r="T67" s="25">
        <v>51</v>
      </c>
      <c r="V67" s="25" t="s">
        <v>70</v>
      </c>
      <c r="X67" s="25" t="s">
        <v>77</v>
      </c>
      <c r="Y67" s="25" t="s">
        <v>79</v>
      </c>
    </row>
    <row r="68" spans="5:25" s="24" customFormat="1" hidden="1">
      <c r="E68" s="24">
        <v>503</v>
      </c>
      <c r="F68" s="25" t="s">
        <v>77</v>
      </c>
      <c r="G68" s="25" t="s">
        <v>76</v>
      </c>
      <c r="H68" s="25">
        <v>5</v>
      </c>
      <c r="I68" s="25" t="s">
        <v>77</v>
      </c>
      <c r="J68" s="25" t="s">
        <v>74</v>
      </c>
      <c r="K68" s="25" t="s">
        <v>69</v>
      </c>
      <c r="L68" s="25" t="s">
        <v>77</v>
      </c>
      <c r="M68" s="25" t="s">
        <v>78</v>
      </c>
      <c r="N68" s="25" t="s">
        <v>77</v>
      </c>
      <c r="O68" s="25">
        <v>51</v>
      </c>
      <c r="P68" s="25" t="s">
        <v>77</v>
      </c>
      <c r="Q68" s="25" t="s">
        <v>77</v>
      </c>
      <c r="R68" s="25" t="s">
        <v>72</v>
      </c>
      <c r="S68" s="25" t="s">
        <v>77</v>
      </c>
      <c r="T68" s="25">
        <v>51</v>
      </c>
      <c r="V68" s="25" t="s">
        <v>70</v>
      </c>
      <c r="X68" s="25" t="s">
        <v>77</v>
      </c>
      <c r="Y68" s="25" t="s">
        <v>79</v>
      </c>
    </row>
    <row r="69" spans="5:25" s="24" customFormat="1" hidden="1">
      <c r="E69" s="24">
        <v>504</v>
      </c>
      <c r="F69" s="25" t="s">
        <v>77</v>
      </c>
      <c r="G69" s="25" t="s">
        <v>76</v>
      </c>
      <c r="H69" s="25">
        <v>5</v>
      </c>
      <c r="I69" s="25" t="s">
        <v>77</v>
      </c>
      <c r="J69" s="25" t="s">
        <v>74</v>
      </c>
      <c r="K69" s="25" t="s">
        <v>69</v>
      </c>
      <c r="L69" s="25" t="s">
        <v>77</v>
      </c>
      <c r="M69" s="25" t="s">
        <v>78</v>
      </c>
      <c r="N69" s="25" t="s">
        <v>77</v>
      </c>
      <c r="O69" s="25">
        <v>51</v>
      </c>
      <c r="P69" s="25" t="s">
        <v>77</v>
      </c>
      <c r="Q69" s="25" t="s">
        <v>77</v>
      </c>
      <c r="R69" s="25" t="s">
        <v>72</v>
      </c>
      <c r="S69" s="25" t="s">
        <v>77</v>
      </c>
      <c r="T69" s="25">
        <v>51</v>
      </c>
      <c r="V69" s="25" t="s">
        <v>70</v>
      </c>
      <c r="X69" s="25" t="s">
        <v>77</v>
      </c>
      <c r="Y69" s="25" t="s">
        <v>79</v>
      </c>
    </row>
    <row r="70" spans="5:25" s="24" customFormat="1" hidden="1">
      <c r="E70" s="24">
        <v>505</v>
      </c>
      <c r="F70" s="25" t="s">
        <v>77</v>
      </c>
      <c r="G70" s="25" t="s">
        <v>76</v>
      </c>
      <c r="H70" s="25">
        <v>5</v>
      </c>
      <c r="I70" s="25" t="s">
        <v>77</v>
      </c>
      <c r="J70" s="25" t="s">
        <v>74</v>
      </c>
      <c r="K70" s="25" t="s">
        <v>69</v>
      </c>
      <c r="L70" s="25" t="s">
        <v>77</v>
      </c>
      <c r="M70" s="25" t="s">
        <v>78</v>
      </c>
      <c r="N70" s="25" t="s">
        <v>77</v>
      </c>
      <c r="O70" s="25">
        <v>51</v>
      </c>
      <c r="P70" s="25" t="s">
        <v>77</v>
      </c>
      <c r="Q70" s="25" t="s">
        <v>77</v>
      </c>
      <c r="R70" s="25" t="s">
        <v>72</v>
      </c>
      <c r="S70" s="25" t="s">
        <v>77</v>
      </c>
      <c r="T70" s="25">
        <v>51</v>
      </c>
      <c r="V70" s="25" t="s">
        <v>70</v>
      </c>
      <c r="X70" s="25" t="s">
        <v>77</v>
      </c>
      <c r="Y70" s="25" t="s">
        <v>79</v>
      </c>
    </row>
    <row r="71" spans="5:25" s="24" customFormat="1" hidden="1">
      <c r="E71" s="24">
        <v>506</v>
      </c>
      <c r="F71" s="25" t="s">
        <v>77</v>
      </c>
      <c r="G71" s="25" t="s">
        <v>76</v>
      </c>
      <c r="H71" s="25">
        <v>5</v>
      </c>
      <c r="I71" s="25" t="s">
        <v>77</v>
      </c>
      <c r="J71" s="25" t="s">
        <v>74</v>
      </c>
      <c r="K71" s="25" t="s">
        <v>69</v>
      </c>
      <c r="L71" s="25" t="s">
        <v>77</v>
      </c>
      <c r="M71" s="25" t="s">
        <v>78</v>
      </c>
      <c r="N71" s="25" t="s">
        <v>77</v>
      </c>
      <c r="O71" s="25">
        <v>51</v>
      </c>
      <c r="P71" s="25" t="s">
        <v>77</v>
      </c>
      <c r="Q71" s="25" t="s">
        <v>77</v>
      </c>
      <c r="R71" s="25" t="s">
        <v>72</v>
      </c>
      <c r="S71" s="25" t="s">
        <v>77</v>
      </c>
      <c r="T71" s="25">
        <v>51</v>
      </c>
      <c r="V71" s="25" t="s">
        <v>70</v>
      </c>
      <c r="X71" s="25" t="s">
        <v>77</v>
      </c>
      <c r="Y71" s="25" t="s">
        <v>79</v>
      </c>
    </row>
    <row r="72" spans="5:25" s="24" customFormat="1" hidden="1">
      <c r="E72" s="24">
        <v>507</v>
      </c>
      <c r="F72" s="25" t="s">
        <v>77</v>
      </c>
      <c r="G72" s="25" t="s">
        <v>76</v>
      </c>
      <c r="H72" s="25">
        <v>5</v>
      </c>
      <c r="I72" s="25" t="s">
        <v>77</v>
      </c>
      <c r="J72" s="25" t="s">
        <v>74</v>
      </c>
      <c r="K72" s="25" t="s">
        <v>69</v>
      </c>
      <c r="L72" s="25" t="s">
        <v>77</v>
      </c>
      <c r="M72" s="25" t="s">
        <v>78</v>
      </c>
      <c r="N72" s="25" t="s">
        <v>77</v>
      </c>
      <c r="O72" s="25">
        <v>51</v>
      </c>
      <c r="P72" s="25" t="s">
        <v>77</v>
      </c>
      <c r="Q72" s="25" t="s">
        <v>77</v>
      </c>
      <c r="R72" s="25" t="s">
        <v>72</v>
      </c>
      <c r="S72" s="25" t="s">
        <v>77</v>
      </c>
      <c r="T72" s="25">
        <v>51</v>
      </c>
      <c r="V72" s="25" t="s">
        <v>70</v>
      </c>
      <c r="X72" s="25" t="s">
        <v>77</v>
      </c>
      <c r="Y72" s="25" t="s">
        <v>79</v>
      </c>
    </row>
    <row r="73" spans="5:25" s="24" customFormat="1" hidden="1">
      <c r="E73" s="24">
        <v>608</v>
      </c>
      <c r="F73" s="25" t="s">
        <v>77</v>
      </c>
      <c r="G73" s="25" t="s">
        <v>76</v>
      </c>
      <c r="H73" s="25">
        <v>5</v>
      </c>
      <c r="I73" s="25" t="s">
        <v>77</v>
      </c>
      <c r="J73" s="25" t="s">
        <v>74</v>
      </c>
      <c r="K73" s="25" t="s">
        <v>69</v>
      </c>
      <c r="L73" s="25" t="s">
        <v>80</v>
      </c>
      <c r="M73" s="25" t="s">
        <v>78</v>
      </c>
      <c r="N73" s="25" t="s">
        <v>80</v>
      </c>
      <c r="O73" s="25">
        <v>61</v>
      </c>
      <c r="P73" s="25" t="s">
        <v>80</v>
      </c>
      <c r="Q73" s="25" t="s">
        <v>80</v>
      </c>
      <c r="R73" s="25" t="s">
        <v>72</v>
      </c>
      <c r="S73" s="25" t="s">
        <v>80</v>
      </c>
      <c r="T73" s="25">
        <v>61</v>
      </c>
      <c r="V73" s="25" t="s">
        <v>70</v>
      </c>
      <c r="X73" s="25" t="s">
        <v>80</v>
      </c>
      <c r="Y73" s="25" t="s">
        <v>79</v>
      </c>
    </row>
    <row r="74" spans="5:25" s="24" customFormat="1" hidden="1">
      <c r="E74" s="24">
        <v>609</v>
      </c>
      <c r="F74" s="25" t="s">
        <v>77</v>
      </c>
      <c r="G74" s="25" t="s">
        <v>76</v>
      </c>
      <c r="H74" s="25">
        <v>5</v>
      </c>
      <c r="I74" s="25" t="s">
        <v>77</v>
      </c>
      <c r="J74" s="25" t="s">
        <v>74</v>
      </c>
      <c r="K74" s="25" t="s">
        <v>69</v>
      </c>
      <c r="L74" s="25" t="s">
        <v>80</v>
      </c>
      <c r="M74" s="25" t="s">
        <v>78</v>
      </c>
      <c r="N74" s="25" t="s">
        <v>80</v>
      </c>
      <c r="O74" s="25">
        <v>61</v>
      </c>
      <c r="P74" s="25" t="s">
        <v>80</v>
      </c>
      <c r="Q74" s="25" t="s">
        <v>80</v>
      </c>
      <c r="R74" s="25" t="s">
        <v>72</v>
      </c>
      <c r="S74" s="25" t="s">
        <v>80</v>
      </c>
      <c r="T74" s="25">
        <v>61</v>
      </c>
      <c r="V74" s="25" t="s">
        <v>70</v>
      </c>
      <c r="X74" s="25" t="s">
        <v>80</v>
      </c>
      <c r="Y74" s="25" t="s">
        <v>79</v>
      </c>
    </row>
    <row r="75" spans="5:25" s="24" customFormat="1" hidden="1">
      <c r="E75" s="24">
        <v>610</v>
      </c>
      <c r="F75" s="25" t="s">
        <v>77</v>
      </c>
      <c r="G75" s="25" t="s">
        <v>76</v>
      </c>
      <c r="H75" s="25">
        <v>5</v>
      </c>
      <c r="I75" s="25" t="s">
        <v>77</v>
      </c>
      <c r="J75" s="25" t="s">
        <v>74</v>
      </c>
      <c r="K75" s="25" t="s">
        <v>69</v>
      </c>
      <c r="L75" s="25" t="s">
        <v>80</v>
      </c>
      <c r="M75" s="25" t="s">
        <v>78</v>
      </c>
      <c r="N75" s="25" t="s">
        <v>80</v>
      </c>
      <c r="O75" s="25">
        <v>61</v>
      </c>
      <c r="P75" s="25" t="s">
        <v>80</v>
      </c>
      <c r="Q75" s="25" t="s">
        <v>80</v>
      </c>
      <c r="R75" s="25" t="s">
        <v>72</v>
      </c>
      <c r="S75" s="25" t="s">
        <v>80</v>
      </c>
      <c r="T75" s="25">
        <v>61</v>
      </c>
      <c r="V75" s="25" t="s">
        <v>70</v>
      </c>
      <c r="X75" s="25" t="s">
        <v>80</v>
      </c>
      <c r="Y75" s="25" t="s">
        <v>79</v>
      </c>
    </row>
    <row r="76" spans="5:25" s="24" customFormat="1" hidden="1">
      <c r="E76" s="24">
        <v>611</v>
      </c>
      <c r="F76" s="25" t="s">
        <v>80</v>
      </c>
      <c r="G76" s="25" t="s">
        <v>76</v>
      </c>
      <c r="H76" s="25">
        <v>6</v>
      </c>
      <c r="I76" s="25" t="s">
        <v>80</v>
      </c>
      <c r="J76" s="25" t="s">
        <v>74</v>
      </c>
      <c r="K76" s="25" t="s">
        <v>69</v>
      </c>
      <c r="L76" s="25" t="s">
        <v>80</v>
      </c>
      <c r="M76" s="25" t="s">
        <v>78</v>
      </c>
      <c r="N76" s="25" t="s">
        <v>80</v>
      </c>
      <c r="O76" s="25">
        <v>61</v>
      </c>
      <c r="P76" s="25" t="s">
        <v>80</v>
      </c>
      <c r="Q76" s="25" t="s">
        <v>80</v>
      </c>
      <c r="R76" s="25" t="s">
        <v>72</v>
      </c>
      <c r="S76" s="25" t="s">
        <v>80</v>
      </c>
      <c r="T76" s="25">
        <v>61</v>
      </c>
      <c r="V76" s="25" t="s">
        <v>70</v>
      </c>
      <c r="X76" s="25" t="s">
        <v>80</v>
      </c>
      <c r="Y76" s="25" t="s">
        <v>79</v>
      </c>
    </row>
    <row r="77" spans="5:25" s="24" customFormat="1" hidden="1">
      <c r="E77" s="24">
        <v>612</v>
      </c>
      <c r="F77" s="25" t="s">
        <v>80</v>
      </c>
      <c r="G77" s="25" t="s">
        <v>76</v>
      </c>
      <c r="H77" s="25">
        <v>6</v>
      </c>
      <c r="I77" s="25" t="s">
        <v>80</v>
      </c>
      <c r="J77" s="25" t="s">
        <v>74</v>
      </c>
      <c r="K77" s="25" t="s">
        <v>69</v>
      </c>
      <c r="L77" s="25" t="s">
        <v>80</v>
      </c>
      <c r="M77" s="25" t="s">
        <v>78</v>
      </c>
      <c r="N77" s="25" t="s">
        <v>80</v>
      </c>
      <c r="O77" s="25">
        <v>61</v>
      </c>
      <c r="P77" s="25" t="s">
        <v>80</v>
      </c>
      <c r="Q77" s="25" t="s">
        <v>80</v>
      </c>
      <c r="R77" s="25" t="s">
        <v>72</v>
      </c>
      <c r="S77" s="25" t="s">
        <v>80</v>
      </c>
      <c r="T77" s="25">
        <v>61</v>
      </c>
      <c r="V77" s="25" t="s">
        <v>70</v>
      </c>
      <c r="X77" s="25" t="s">
        <v>80</v>
      </c>
      <c r="Y77" s="25" t="s">
        <v>79</v>
      </c>
    </row>
    <row r="78" spans="5:25" s="24" customFormat="1" hidden="1">
      <c r="E78" s="24">
        <v>601</v>
      </c>
      <c r="F78" s="25" t="s">
        <v>80</v>
      </c>
      <c r="G78" s="25" t="s">
        <v>76</v>
      </c>
      <c r="H78" s="25">
        <v>6</v>
      </c>
      <c r="I78" s="25" t="s">
        <v>80</v>
      </c>
      <c r="J78" s="25" t="s">
        <v>74</v>
      </c>
      <c r="K78" s="25" t="s">
        <v>69</v>
      </c>
      <c r="L78" s="25" t="s">
        <v>80</v>
      </c>
      <c r="M78" s="25" t="s">
        <v>78</v>
      </c>
      <c r="N78" s="25" t="s">
        <v>80</v>
      </c>
      <c r="O78" s="25">
        <v>61</v>
      </c>
      <c r="P78" s="25" t="s">
        <v>80</v>
      </c>
      <c r="Q78" s="25" t="s">
        <v>80</v>
      </c>
      <c r="R78" s="25" t="s">
        <v>72</v>
      </c>
      <c r="S78" s="25" t="s">
        <v>80</v>
      </c>
      <c r="T78" s="25">
        <v>61</v>
      </c>
      <c r="V78" s="25" t="s">
        <v>70</v>
      </c>
      <c r="X78" s="25" t="s">
        <v>80</v>
      </c>
      <c r="Y78" s="25" t="s">
        <v>79</v>
      </c>
    </row>
    <row r="79" spans="5:25" s="24" customFormat="1" hidden="1">
      <c r="E79" s="24">
        <v>602</v>
      </c>
      <c r="F79" s="25" t="s">
        <v>80</v>
      </c>
      <c r="G79" s="25" t="s">
        <v>76</v>
      </c>
      <c r="H79" s="25">
        <v>6</v>
      </c>
      <c r="I79" s="25" t="s">
        <v>80</v>
      </c>
      <c r="J79" s="25" t="s">
        <v>74</v>
      </c>
      <c r="K79" s="25" t="s">
        <v>69</v>
      </c>
      <c r="L79" s="25" t="s">
        <v>80</v>
      </c>
      <c r="M79" s="25" t="s">
        <v>78</v>
      </c>
      <c r="N79" s="25" t="s">
        <v>80</v>
      </c>
      <c r="O79" s="25">
        <v>61</v>
      </c>
      <c r="P79" s="25" t="s">
        <v>80</v>
      </c>
      <c r="Q79" s="25" t="s">
        <v>80</v>
      </c>
      <c r="R79" s="25" t="s">
        <v>72</v>
      </c>
      <c r="S79" s="25" t="s">
        <v>80</v>
      </c>
      <c r="T79" s="25">
        <v>61</v>
      </c>
      <c r="V79" s="25" t="s">
        <v>70</v>
      </c>
      <c r="X79" s="25" t="s">
        <v>80</v>
      </c>
      <c r="Y79" s="25" t="s">
        <v>79</v>
      </c>
    </row>
    <row r="80" spans="5:25" s="24" customFormat="1" hidden="1">
      <c r="E80" s="24">
        <v>603</v>
      </c>
      <c r="F80" s="25" t="s">
        <v>80</v>
      </c>
      <c r="G80" s="25" t="s">
        <v>76</v>
      </c>
      <c r="H80" s="25">
        <v>6</v>
      </c>
      <c r="I80" s="25" t="s">
        <v>80</v>
      </c>
      <c r="J80" s="25" t="s">
        <v>74</v>
      </c>
      <c r="K80" s="25" t="s">
        <v>69</v>
      </c>
      <c r="L80" s="25" t="s">
        <v>80</v>
      </c>
      <c r="M80" s="25" t="s">
        <v>78</v>
      </c>
      <c r="N80" s="25" t="s">
        <v>80</v>
      </c>
      <c r="O80" s="25">
        <v>61</v>
      </c>
      <c r="P80" s="25" t="s">
        <v>80</v>
      </c>
      <c r="Q80" s="25" t="s">
        <v>80</v>
      </c>
      <c r="R80" s="25" t="s">
        <v>72</v>
      </c>
      <c r="S80" s="25" t="s">
        <v>80</v>
      </c>
      <c r="T80" s="25">
        <v>61</v>
      </c>
      <c r="V80" s="25" t="s">
        <v>70</v>
      </c>
      <c r="X80" s="25" t="s">
        <v>80</v>
      </c>
      <c r="Y80" s="25" t="s">
        <v>79</v>
      </c>
    </row>
    <row r="81" spans="5:25" s="24" customFormat="1" hidden="1">
      <c r="E81" s="24">
        <v>604</v>
      </c>
      <c r="F81" s="25" t="s">
        <v>80</v>
      </c>
      <c r="G81" s="25" t="s">
        <v>76</v>
      </c>
      <c r="H81" s="25">
        <v>6</v>
      </c>
      <c r="I81" s="25" t="s">
        <v>80</v>
      </c>
      <c r="J81" s="25" t="s">
        <v>74</v>
      </c>
      <c r="K81" s="25" t="s">
        <v>69</v>
      </c>
      <c r="L81" s="25" t="s">
        <v>80</v>
      </c>
      <c r="M81" s="25" t="s">
        <v>78</v>
      </c>
      <c r="N81" s="25" t="s">
        <v>80</v>
      </c>
      <c r="O81" s="25">
        <v>61</v>
      </c>
      <c r="P81" s="25" t="s">
        <v>80</v>
      </c>
      <c r="Q81" s="25" t="s">
        <v>80</v>
      </c>
      <c r="R81" s="25" t="s">
        <v>72</v>
      </c>
      <c r="S81" s="25" t="s">
        <v>80</v>
      </c>
      <c r="T81" s="25">
        <v>61</v>
      </c>
      <c r="V81" s="25" t="s">
        <v>70</v>
      </c>
      <c r="X81" s="25" t="s">
        <v>80</v>
      </c>
      <c r="Y81" s="25" t="s">
        <v>79</v>
      </c>
    </row>
    <row r="82" spans="5:25" s="24" customFormat="1" hidden="1">
      <c r="E82" s="24">
        <v>605</v>
      </c>
      <c r="F82" s="25" t="s">
        <v>80</v>
      </c>
      <c r="G82" s="25" t="s">
        <v>76</v>
      </c>
      <c r="H82" s="25">
        <v>6</v>
      </c>
      <c r="I82" s="25" t="s">
        <v>80</v>
      </c>
      <c r="J82" s="25" t="s">
        <v>74</v>
      </c>
      <c r="K82" s="25" t="s">
        <v>69</v>
      </c>
      <c r="L82" s="25" t="s">
        <v>80</v>
      </c>
      <c r="M82" s="25" t="s">
        <v>78</v>
      </c>
      <c r="N82" s="25" t="s">
        <v>80</v>
      </c>
      <c r="O82" s="25">
        <v>61</v>
      </c>
      <c r="P82" s="25" t="s">
        <v>80</v>
      </c>
      <c r="Q82" s="25" t="s">
        <v>80</v>
      </c>
      <c r="R82" s="25" t="s">
        <v>72</v>
      </c>
      <c r="S82" s="25" t="s">
        <v>80</v>
      </c>
      <c r="T82" s="25">
        <v>61</v>
      </c>
      <c r="V82" s="25" t="s">
        <v>70</v>
      </c>
      <c r="X82" s="25" t="s">
        <v>80</v>
      </c>
      <c r="Y82" s="25" t="s">
        <v>79</v>
      </c>
    </row>
    <row r="83" spans="5:25" s="24" customFormat="1" hidden="1">
      <c r="E83" s="24">
        <v>606</v>
      </c>
      <c r="F83" s="25" t="s">
        <v>80</v>
      </c>
      <c r="G83" s="25" t="s">
        <v>76</v>
      </c>
      <c r="H83" s="25">
        <v>6</v>
      </c>
      <c r="I83" s="25" t="s">
        <v>80</v>
      </c>
      <c r="J83" s="25" t="s">
        <v>74</v>
      </c>
      <c r="K83" s="25" t="s">
        <v>69</v>
      </c>
      <c r="L83" s="25" t="s">
        <v>80</v>
      </c>
      <c r="M83" s="25" t="s">
        <v>78</v>
      </c>
      <c r="N83" s="25" t="s">
        <v>80</v>
      </c>
      <c r="O83" s="25">
        <v>61</v>
      </c>
      <c r="P83" s="25" t="s">
        <v>80</v>
      </c>
      <c r="Q83" s="25" t="s">
        <v>80</v>
      </c>
      <c r="R83" s="25" t="s">
        <v>72</v>
      </c>
      <c r="S83" s="25" t="s">
        <v>80</v>
      </c>
      <c r="T83" s="25">
        <v>61</v>
      </c>
      <c r="V83" s="25" t="s">
        <v>70</v>
      </c>
      <c r="X83" s="25" t="s">
        <v>80</v>
      </c>
      <c r="Y83" s="25" t="s">
        <v>79</v>
      </c>
    </row>
    <row r="84" spans="5:25" s="24" customFormat="1" hidden="1">
      <c r="E84" s="24">
        <v>607</v>
      </c>
      <c r="F84" s="25" t="s">
        <v>80</v>
      </c>
      <c r="G84" s="25" t="s">
        <v>76</v>
      </c>
      <c r="H84" s="25">
        <v>6</v>
      </c>
      <c r="I84" s="25" t="s">
        <v>80</v>
      </c>
      <c r="J84" s="25" t="s">
        <v>74</v>
      </c>
      <c r="K84" s="25" t="s">
        <v>69</v>
      </c>
      <c r="L84" s="25" t="s">
        <v>80</v>
      </c>
      <c r="M84" s="25" t="s">
        <v>78</v>
      </c>
      <c r="N84" s="25" t="s">
        <v>80</v>
      </c>
      <c r="O84" s="25">
        <v>61</v>
      </c>
      <c r="P84" s="25" t="s">
        <v>80</v>
      </c>
      <c r="Q84" s="25" t="s">
        <v>80</v>
      </c>
      <c r="R84" s="25" t="s">
        <v>72</v>
      </c>
      <c r="S84" s="25" t="s">
        <v>80</v>
      </c>
      <c r="T84" s="25">
        <v>61</v>
      </c>
      <c r="V84" s="25" t="s">
        <v>70</v>
      </c>
      <c r="X84" s="25" t="s">
        <v>80</v>
      </c>
      <c r="Y84" s="25" t="s">
        <v>79</v>
      </c>
    </row>
    <row r="85" spans="5:25" s="24" customFormat="1" hidden="1">
      <c r="E85" s="24">
        <v>708</v>
      </c>
      <c r="F85" s="25" t="s">
        <v>80</v>
      </c>
      <c r="G85" s="25" t="s">
        <v>76</v>
      </c>
      <c r="H85" s="25">
        <v>6</v>
      </c>
      <c r="I85" s="25" t="s">
        <v>80</v>
      </c>
      <c r="J85" s="25" t="s">
        <v>74</v>
      </c>
      <c r="K85" s="25" t="s">
        <v>69</v>
      </c>
      <c r="L85" s="25" t="s">
        <v>81</v>
      </c>
      <c r="M85" s="25" t="s">
        <v>78</v>
      </c>
      <c r="N85" s="25" t="s">
        <v>81</v>
      </c>
      <c r="O85" s="25">
        <v>71</v>
      </c>
      <c r="P85" s="25" t="s">
        <v>81</v>
      </c>
      <c r="Q85" s="25" t="s">
        <v>81</v>
      </c>
      <c r="R85" s="25" t="s">
        <v>72</v>
      </c>
      <c r="S85" s="25" t="s">
        <v>81</v>
      </c>
      <c r="T85" s="25">
        <v>71</v>
      </c>
      <c r="V85" s="25" t="s">
        <v>70</v>
      </c>
      <c r="X85" s="25" t="s">
        <v>80</v>
      </c>
      <c r="Y85" s="25" t="s">
        <v>79</v>
      </c>
    </row>
    <row r="86" spans="5:25" s="24" customFormat="1" hidden="1">
      <c r="E86" s="24">
        <v>709</v>
      </c>
      <c r="F86" s="25" t="s">
        <v>80</v>
      </c>
      <c r="G86" s="25" t="s">
        <v>76</v>
      </c>
      <c r="H86" s="25">
        <v>6</v>
      </c>
      <c r="I86" s="25" t="s">
        <v>80</v>
      </c>
      <c r="J86" s="25" t="s">
        <v>74</v>
      </c>
      <c r="K86" s="25" t="s">
        <v>69</v>
      </c>
      <c r="L86" s="25" t="s">
        <v>81</v>
      </c>
      <c r="M86" s="25" t="s">
        <v>78</v>
      </c>
      <c r="N86" s="25" t="s">
        <v>81</v>
      </c>
      <c r="O86" s="25">
        <v>71</v>
      </c>
      <c r="P86" s="25" t="s">
        <v>81</v>
      </c>
      <c r="Q86" s="25" t="s">
        <v>81</v>
      </c>
      <c r="R86" s="25" t="s">
        <v>72</v>
      </c>
      <c r="S86" s="25" t="s">
        <v>81</v>
      </c>
      <c r="T86" s="25">
        <v>71</v>
      </c>
      <c r="V86" s="25" t="s">
        <v>70</v>
      </c>
      <c r="X86" s="25" t="s">
        <v>80</v>
      </c>
      <c r="Y86" s="25" t="s">
        <v>79</v>
      </c>
    </row>
    <row r="87" spans="5:25" s="24" customFormat="1" hidden="1">
      <c r="E87" s="24">
        <v>710</v>
      </c>
      <c r="F87" s="25" t="s">
        <v>80</v>
      </c>
      <c r="G87" s="25" t="s">
        <v>76</v>
      </c>
      <c r="H87" s="25">
        <v>6</v>
      </c>
      <c r="I87" s="25" t="s">
        <v>80</v>
      </c>
      <c r="J87" s="25" t="s">
        <v>74</v>
      </c>
      <c r="K87" s="25" t="s">
        <v>69</v>
      </c>
      <c r="L87" s="25" t="s">
        <v>81</v>
      </c>
      <c r="M87" s="25" t="s">
        <v>78</v>
      </c>
      <c r="N87" s="25" t="s">
        <v>81</v>
      </c>
      <c r="O87" s="25">
        <v>71</v>
      </c>
      <c r="P87" s="25" t="s">
        <v>81</v>
      </c>
      <c r="Q87" s="25" t="s">
        <v>81</v>
      </c>
      <c r="R87" s="25" t="s">
        <v>72</v>
      </c>
      <c r="S87" s="25" t="s">
        <v>81</v>
      </c>
      <c r="T87" s="25">
        <v>71</v>
      </c>
      <c r="V87" s="25" t="s">
        <v>70</v>
      </c>
      <c r="X87" s="25" t="s">
        <v>80</v>
      </c>
      <c r="Y87" s="25" t="s">
        <v>79</v>
      </c>
    </row>
    <row r="88" spans="5:25" s="24" customFormat="1" hidden="1">
      <c r="E88" s="24">
        <v>711</v>
      </c>
      <c r="F88" s="25" t="s">
        <v>81</v>
      </c>
      <c r="G88" s="25" t="s">
        <v>76</v>
      </c>
      <c r="H88" s="25">
        <v>6</v>
      </c>
      <c r="I88" s="25" t="s">
        <v>80</v>
      </c>
      <c r="J88" s="25" t="s">
        <v>74</v>
      </c>
      <c r="K88" s="25" t="s">
        <v>69</v>
      </c>
      <c r="L88" s="25" t="s">
        <v>81</v>
      </c>
      <c r="M88" s="25" t="s">
        <v>78</v>
      </c>
      <c r="N88" s="25" t="s">
        <v>81</v>
      </c>
      <c r="O88" s="25">
        <v>71</v>
      </c>
      <c r="P88" s="25" t="s">
        <v>81</v>
      </c>
      <c r="Q88" s="25" t="s">
        <v>81</v>
      </c>
      <c r="R88" s="25" t="s">
        <v>72</v>
      </c>
      <c r="S88" s="25" t="s">
        <v>81</v>
      </c>
      <c r="T88" s="25">
        <v>71</v>
      </c>
      <c r="V88" s="25" t="s">
        <v>70</v>
      </c>
      <c r="X88" s="25" t="s">
        <v>80</v>
      </c>
      <c r="Y88" s="25" t="s">
        <v>79</v>
      </c>
    </row>
    <row r="89" spans="5:25" s="24" customFormat="1" hidden="1">
      <c r="E89" s="24">
        <v>712</v>
      </c>
      <c r="F89" s="25" t="s">
        <v>81</v>
      </c>
      <c r="G89" s="25" t="s">
        <v>76</v>
      </c>
      <c r="H89" s="25">
        <v>6</v>
      </c>
      <c r="I89" s="25" t="s">
        <v>80</v>
      </c>
      <c r="J89" s="25" t="s">
        <v>74</v>
      </c>
      <c r="K89" s="25" t="s">
        <v>69</v>
      </c>
      <c r="L89" s="25" t="s">
        <v>81</v>
      </c>
      <c r="M89" s="25" t="s">
        <v>78</v>
      </c>
      <c r="N89" s="25" t="s">
        <v>81</v>
      </c>
      <c r="O89" s="25">
        <v>71</v>
      </c>
      <c r="P89" s="25" t="s">
        <v>81</v>
      </c>
      <c r="Q89" s="25" t="s">
        <v>81</v>
      </c>
      <c r="R89" s="25" t="s">
        <v>72</v>
      </c>
      <c r="S89" s="25" t="s">
        <v>81</v>
      </c>
      <c r="T89" s="25">
        <v>71</v>
      </c>
      <c r="V89" s="25" t="s">
        <v>70</v>
      </c>
      <c r="X89" s="25" t="s">
        <v>80</v>
      </c>
      <c r="Y89" s="25" t="s">
        <v>79</v>
      </c>
    </row>
    <row r="90" spans="5:25" s="24" customFormat="1" hidden="1">
      <c r="E90" s="24">
        <v>701</v>
      </c>
      <c r="F90" s="25" t="s">
        <v>81</v>
      </c>
      <c r="G90" s="25" t="s">
        <v>76</v>
      </c>
      <c r="H90" s="25">
        <v>6</v>
      </c>
      <c r="I90" s="25" t="s">
        <v>80</v>
      </c>
      <c r="J90" s="25" t="s">
        <v>74</v>
      </c>
      <c r="K90" s="25" t="s">
        <v>69</v>
      </c>
      <c r="L90" s="25" t="s">
        <v>81</v>
      </c>
      <c r="M90" s="25" t="s">
        <v>78</v>
      </c>
      <c r="N90" s="25" t="s">
        <v>81</v>
      </c>
      <c r="O90" s="25">
        <v>71</v>
      </c>
      <c r="P90" s="25" t="s">
        <v>81</v>
      </c>
      <c r="Q90" s="25" t="s">
        <v>81</v>
      </c>
      <c r="R90" s="25" t="s">
        <v>72</v>
      </c>
      <c r="S90" s="25" t="s">
        <v>81</v>
      </c>
      <c r="T90" s="25">
        <v>71</v>
      </c>
      <c r="V90" s="25" t="s">
        <v>70</v>
      </c>
      <c r="X90" s="25" t="s">
        <v>80</v>
      </c>
      <c r="Y90" s="25" t="s">
        <v>79</v>
      </c>
    </row>
    <row r="91" spans="5:25" s="24" customFormat="1" hidden="1">
      <c r="E91" s="24">
        <v>702</v>
      </c>
      <c r="F91" s="25" t="s">
        <v>81</v>
      </c>
      <c r="G91" s="25" t="s">
        <v>76</v>
      </c>
      <c r="H91" s="25">
        <v>6</v>
      </c>
      <c r="I91" s="25" t="s">
        <v>80</v>
      </c>
      <c r="J91" s="25" t="s">
        <v>74</v>
      </c>
      <c r="K91" s="25" t="s">
        <v>69</v>
      </c>
      <c r="L91" s="25" t="s">
        <v>81</v>
      </c>
      <c r="M91" s="25" t="s">
        <v>78</v>
      </c>
      <c r="N91" s="25" t="s">
        <v>81</v>
      </c>
      <c r="O91" s="25">
        <v>71</v>
      </c>
      <c r="P91" s="25" t="s">
        <v>81</v>
      </c>
      <c r="Q91" s="25" t="s">
        <v>81</v>
      </c>
      <c r="R91" s="25" t="s">
        <v>72</v>
      </c>
      <c r="S91" s="25" t="s">
        <v>81</v>
      </c>
      <c r="T91" s="25">
        <v>71</v>
      </c>
      <c r="V91" s="25" t="s">
        <v>70</v>
      </c>
      <c r="X91" s="25" t="s">
        <v>80</v>
      </c>
      <c r="Y91" s="25" t="s">
        <v>79</v>
      </c>
    </row>
    <row r="92" spans="5:25" s="24" customFormat="1" hidden="1">
      <c r="E92" s="24">
        <v>703</v>
      </c>
      <c r="F92" s="25" t="s">
        <v>81</v>
      </c>
      <c r="G92" s="25" t="s">
        <v>76</v>
      </c>
      <c r="H92" s="25">
        <v>6</v>
      </c>
      <c r="I92" s="25" t="s">
        <v>80</v>
      </c>
      <c r="J92" s="25" t="s">
        <v>74</v>
      </c>
      <c r="K92" s="25" t="s">
        <v>69</v>
      </c>
      <c r="L92" s="25" t="s">
        <v>81</v>
      </c>
      <c r="M92" s="25" t="s">
        <v>78</v>
      </c>
      <c r="N92" s="25" t="s">
        <v>81</v>
      </c>
      <c r="O92" s="25">
        <v>71</v>
      </c>
      <c r="P92" s="25" t="s">
        <v>81</v>
      </c>
      <c r="Q92" s="25" t="s">
        <v>81</v>
      </c>
      <c r="R92" s="25" t="s">
        <v>72</v>
      </c>
      <c r="S92" s="25" t="s">
        <v>81</v>
      </c>
      <c r="T92" s="25">
        <v>71</v>
      </c>
      <c r="V92" s="25" t="s">
        <v>70</v>
      </c>
      <c r="X92" s="25" t="s">
        <v>80</v>
      </c>
      <c r="Y92" s="25" t="s">
        <v>79</v>
      </c>
    </row>
    <row r="93" spans="5:25" s="24" customFormat="1" hidden="1">
      <c r="E93" s="24">
        <v>704</v>
      </c>
      <c r="F93" s="25" t="s">
        <v>81</v>
      </c>
      <c r="G93" s="25" t="s">
        <v>76</v>
      </c>
      <c r="H93" s="25">
        <v>6</v>
      </c>
      <c r="I93" s="25" t="s">
        <v>80</v>
      </c>
      <c r="J93" s="25" t="s">
        <v>74</v>
      </c>
      <c r="K93" s="25" t="s">
        <v>69</v>
      </c>
      <c r="L93" s="25" t="s">
        <v>81</v>
      </c>
      <c r="M93" s="25" t="s">
        <v>78</v>
      </c>
      <c r="N93" s="25" t="s">
        <v>81</v>
      </c>
      <c r="O93" s="25">
        <v>71</v>
      </c>
      <c r="P93" s="25" t="s">
        <v>81</v>
      </c>
      <c r="Q93" s="25" t="s">
        <v>81</v>
      </c>
      <c r="R93" s="25" t="s">
        <v>72</v>
      </c>
      <c r="S93" s="25" t="s">
        <v>81</v>
      </c>
      <c r="T93" s="25">
        <v>71</v>
      </c>
      <c r="V93" s="25" t="s">
        <v>70</v>
      </c>
      <c r="X93" s="25" t="s">
        <v>80</v>
      </c>
      <c r="Y93" s="25" t="s">
        <v>79</v>
      </c>
    </row>
    <row r="94" spans="5:25" s="24" customFormat="1" hidden="1">
      <c r="E94" s="24">
        <v>705</v>
      </c>
      <c r="F94" s="25" t="s">
        <v>81</v>
      </c>
      <c r="G94" s="25" t="s">
        <v>76</v>
      </c>
      <c r="H94" s="25">
        <v>6</v>
      </c>
      <c r="I94" s="25" t="s">
        <v>80</v>
      </c>
      <c r="J94" s="25" t="s">
        <v>74</v>
      </c>
      <c r="K94" s="25" t="s">
        <v>69</v>
      </c>
      <c r="L94" s="25" t="s">
        <v>81</v>
      </c>
      <c r="M94" s="25" t="s">
        <v>78</v>
      </c>
      <c r="N94" s="25" t="s">
        <v>81</v>
      </c>
      <c r="O94" s="25">
        <v>71</v>
      </c>
      <c r="P94" s="25" t="s">
        <v>81</v>
      </c>
      <c r="Q94" s="25" t="s">
        <v>81</v>
      </c>
      <c r="R94" s="25" t="s">
        <v>72</v>
      </c>
      <c r="S94" s="25" t="s">
        <v>81</v>
      </c>
      <c r="T94" s="25">
        <v>71</v>
      </c>
      <c r="V94" s="25" t="s">
        <v>70</v>
      </c>
      <c r="X94" s="25" t="s">
        <v>80</v>
      </c>
      <c r="Y94" s="25" t="s">
        <v>79</v>
      </c>
    </row>
    <row r="95" spans="5:25" s="24" customFormat="1" hidden="1">
      <c r="E95" s="24">
        <v>706</v>
      </c>
      <c r="F95" s="25" t="s">
        <v>81</v>
      </c>
      <c r="G95" s="25" t="s">
        <v>76</v>
      </c>
      <c r="H95" s="25">
        <v>6</v>
      </c>
      <c r="I95" s="25" t="s">
        <v>80</v>
      </c>
      <c r="J95" s="25" t="s">
        <v>74</v>
      </c>
      <c r="K95" s="25" t="s">
        <v>69</v>
      </c>
      <c r="L95" s="25" t="s">
        <v>81</v>
      </c>
      <c r="M95" s="25" t="s">
        <v>78</v>
      </c>
      <c r="N95" s="25" t="s">
        <v>81</v>
      </c>
      <c r="O95" s="25">
        <v>71</v>
      </c>
      <c r="P95" s="25" t="s">
        <v>81</v>
      </c>
      <c r="Q95" s="25" t="s">
        <v>81</v>
      </c>
      <c r="R95" s="25" t="s">
        <v>72</v>
      </c>
      <c r="S95" s="25" t="s">
        <v>81</v>
      </c>
      <c r="T95" s="25">
        <v>71</v>
      </c>
      <c r="V95" s="25" t="s">
        <v>70</v>
      </c>
      <c r="X95" s="25" t="s">
        <v>80</v>
      </c>
      <c r="Y95" s="25" t="s">
        <v>79</v>
      </c>
    </row>
    <row r="96" spans="5:25" s="24" customFormat="1" hidden="1">
      <c r="E96" s="24">
        <v>707</v>
      </c>
      <c r="F96" s="25" t="s">
        <v>81</v>
      </c>
      <c r="G96" s="25" t="s">
        <v>76</v>
      </c>
      <c r="H96" s="25">
        <v>6</v>
      </c>
      <c r="I96" s="25" t="s">
        <v>80</v>
      </c>
      <c r="J96" s="25" t="s">
        <v>74</v>
      </c>
      <c r="K96" s="25" t="s">
        <v>69</v>
      </c>
      <c r="L96" s="25" t="s">
        <v>81</v>
      </c>
      <c r="M96" s="25" t="s">
        <v>78</v>
      </c>
      <c r="N96" s="25" t="s">
        <v>81</v>
      </c>
      <c r="O96" s="25">
        <v>71</v>
      </c>
      <c r="P96" s="25" t="s">
        <v>81</v>
      </c>
      <c r="Q96" s="25" t="s">
        <v>81</v>
      </c>
      <c r="R96" s="25" t="s">
        <v>72</v>
      </c>
      <c r="S96" s="25" t="s">
        <v>81</v>
      </c>
      <c r="T96" s="25">
        <v>71</v>
      </c>
      <c r="V96" s="25" t="s">
        <v>70</v>
      </c>
      <c r="X96" s="25" t="s">
        <v>80</v>
      </c>
      <c r="Y96" s="25" t="s">
        <v>79</v>
      </c>
    </row>
    <row r="97" spans="5:25" s="24" customFormat="1" hidden="1">
      <c r="E97" s="24">
        <v>808</v>
      </c>
      <c r="F97" s="25" t="s">
        <v>81</v>
      </c>
      <c r="G97" s="25" t="s">
        <v>76</v>
      </c>
      <c r="H97" s="25">
        <v>6</v>
      </c>
      <c r="I97" s="25" t="s">
        <v>80</v>
      </c>
      <c r="J97" s="25" t="s">
        <v>74</v>
      </c>
      <c r="K97" s="25" t="s">
        <v>69</v>
      </c>
      <c r="L97" s="25" t="s">
        <v>82</v>
      </c>
      <c r="M97" s="25" t="s">
        <v>83</v>
      </c>
      <c r="N97" s="25" t="s">
        <v>82</v>
      </c>
      <c r="O97" s="25">
        <v>81</v>
      </c>
      <c r="P97" s="25" t="s">
        <v>82</v>
      </c>
      <c r="Q97" s="25" t="s">
        <v>82</v>
      </c>
      <c r="R97" s="25" t="s">
        <v>72</v>
      </c>
      <c r="S97" s="25" t="s">
        <v>82</v>
      </c>
      <c r="T97" s="25">
        <v>81</v>
      </c>
      <c r="V97" s="25" t="s">
        <v>70</v>
      </c>
      <c r="X97" s="25" t="s">
        <v>80</v>
      </c>
      <c r="Y97" s="25" t="s">
        <v>79</v>
      </c>
    </row>
    <row r="98" spans="5:25" s="24" customFormat="1" hidden="1">
      <c r="E98" s="24">
        <v>809</v>
      </c>
      <c r="F98" s="25" t="s">
        <v>81</v>
      </c>
      <c r="G98" s="25" t="s">
        <v>76</v>
      </c>
      <c r="H98" s="25">
        <v>6</v>
      </c>
      <c r="I98" s="25" t="s">
        <v>80</v>
      </c>
      <c r="J98" s="25" t="s">
        <v>74</v>
      </c>
      <c r="K98" s="25" t="s">
        <v>69</v>
      </c>
      <c r="L98" s="25" t="s">
        <v>82</v>
      </c>
      <c r="M98" s="25" t="s">
        <v>83</v>
      </c>
      <c r="N98" s="25" t="s">
        <v>82</v>
      </c>
      <c r="O98" s="25">
        <v>81</v>
      </c>
      <c r="P98" s="25" t="s">
        <v>82</v>
      </c>
      <c r="Q98" s="25" t="s">
        <v>82</v>
      </c>
      <c r="R98" s="25" t="s">
        <v>72</v>
      </c>
      <c r="S98" s="25" t="s">
        <v>82</v>
      </c>
      <c r="T98" s="25">
        <v>81</v>
      </c>
      <c r="V98" s="25" t="s">
        <v>70</v>
      </c>
      <c r="X98" s="25" t="s">
        <v>80</v>
      </c>
      <c r="Y98" s="25" t="s">
        <v>79</v>
      </c>
    </row>
    <row r="99" spans="5:25" s="24" customFormat="1" hidden="1">
      <c r="E99" s="24">
        <v>810</v>
      </c>
      <c r="F99" s="25" t="s">
        <v>81</v>
      </c>
      <c r="G99" s="25" t="s">
        <v>76</v>
      </c>
      <c r="H99" s="25">
        <v>6</v>
      </c>
      <c r="I99" s="25" t="s">
        <v>80</v>
      </c>
      <c r="J99" s="25" t="s">
        <v>74</v>
      </c>
      <c r="K99" s="25" t="s">
        <v>69</v>
      </c>
      <c r="L99" s="25" t="s">
        <v>82</v>
      </c>
      <c r="M99" s="25" t="s">
        <v>83</v>
      </c>
      <c r="N99" s="25" t="s">
        <v>82</v>
      </c>
      <c r="O99" s="25">
        <v>81</v>
      </c>
      <c r="P99" s="25" t="s">
        <v>82</v>
      </c>
      <c r="Q99" s="25" t="s">
        <v>82</v>
      </c>
      <c r="R99" s="25" t="s">
        <v>72</v>
      </c>
      <c r="S99" s="25" t="s">
        <v>82</v>
      </c>
      <c r="T99" s="25">
        <v>81</v>
      </c>
      <c r="V99" s="25" t="s">
        <v>70</v>
      </c>
      <c r="X99" s="25" t="s">
        <v>80</v>
      </c>
      <c r="Y99" s="25" t="s">
        <v>79</v>
      </c>
    </row>
    <row r="100" spans="5:25" s="24" customFormat="1" hidden="1">
      <c r="E100" s="24">
        <v>811</v>
      </c>
      <c r="F100" s="25" t="s">
        <v>82</v>
      </c>
      <c r="G100" s="25" t="s">
        <v>76</v>
      </c>
      <c r="H100" s="25">
        <v>6</v>
      </c>
      <c r="I100" s="25" t="s">
        <v>80</v>
      </c>
      <c r="J100" s="25" t="s">
        <v>74</v>
      </c>
      <c r="K100" s="25" t="s">
        <v>69</v>
      </c>
      <c r="L100" s="25" t="s">
        <v>82</v>
      </c>
      <c r="M100" s="25" t="s">
        <v>83</v>
      </c>
      <c r="N100" s="25" t="s">
        <v>82</v>
      </c>
      <c r="O100" s="25">
        <v>81</v>
      </c>
      <c r="P100" s="25" t="s">
        <v>82</v>
      </c>
      <c r="Q100" s="25" t="s">
        <v>82</v>
      </c>
      <c r="R100" s="25" t="s">
        <v>72</v>
      </c>
      <c r="S100" s="25" t="s">
        <v>82</v>
      </c>
      <c r="T100" s="25">
        <v>81</v>
      </c>
      <c r="V100" s="25" t="s">
        <v>70</v>
      </c>
      <c r="X100" s="25" t="s">
        <v>80</v>
      </c>
      <c r="Y100" s="25" t="s">
        <v>79</v>
      </c>
    </row>
    <row r="101" spans="5:25" s="24" customFormat="1" hidden="1">
      <c r="E101" s="24">
        <v>812</v>
      </c>
      <c r="F101" s="25" t="s">
        <v>82</v>
      </c>
      <c r="G101" s="25" t="s">
        <v>76</v>
      </c>
      <c r="H101" s="25">
        <v>6</v>
      </c>
      <c r="I101" s="25" t="s">
        <v>80</v>
      </c>
      <c r="J101" s="25" t="s">
        <v>74</v>
      </c>
      <c r="K101" s="25" t="s">
        <v>69</v>
      </c>
      <c r="L101" s="25" t="s">
        <v>82</v>
      </c>
      <c r="M101" s="25" t="s">
        <v>83</v>
      </c>
      <c r="N101" s="25" t="s">
        <v>82</v>
      </c>
      <c r="O101" s="25">
        <v>81</v>
      </c>
      <c r="P101" s="25" t="s">
        <v>82</v>
      </c>
      <c r="Q101" s="25" t="s">
        <v>82</v>
      </c>
      <c r="R101" s="25" t="s">
        <v>72</v>
      </c>
      <c r="S101" s="25" t="s">
        <v>82</v>
      </c>
      <c r="T101" s="25">
        <v>81</v>
      </c>
      <c r="V101" s="25" t="s">
        <v>70</v>
      </c>
      <c r="X101" s="25" t="s">
        <v>80</v>
      </c>
      <c r="Y101" s="25" t="s">
        <v>79</v>
      </c>
    </row>
    <row r="102" spans="5:25" s="24" customFormat="1" hidden="1">
      <c r="E102" s="24">
        <v>801</v>
      </c>
      <c r="F102" s="25" t="s">
        <v>82</v>
      </c>
      <c r="G102" s="25" t="s">
        <v>76</v>
      </c>
      <c r="H102" s="25">
        <v>6</v>
      </c>
      <c r="I102" s="25" t="s">
        <v>80</v>
      </c>
      <c r="J102" s="25" t="s">
        <v>74</v>
      </c>
      <c r="K102" s="25" t="s">
        <v>69</v>
      </c>
      <c r="L102" s="25" t="s">
        <v>82</v>
      </c>
      <c r="M102" s="25" t="s">
        <v>83</v>
      </c>
      <c r="N102" s="25" t="s">
        <v>82</v>
      </c>
      <c r="O102" s="25">
        <v>81</v>
      </c>
      <c r="P102" s="25" t="s">
        <v>82</v>
      </c>
      <c r="Q102" s="25" t="s">
        <v>82</v>
      </c>
      <c r="R102" s="25" t="s">
        <v>72</v>
      </c>
      <c r="S102" s="25" t="s">
        <v>82</v>
      </c>
      <c r="T102" s="25">
        <v>81</v>
      </c>
      <c r="V102" s="25" t="s">
        <v>70</v>
      </c>
      <c r="X102" s="25" t="s">
        <v>80</v>
      </c>
      <c r="Y102" s="25" t="s">
        <v>79</v>
      </c>
    </row>
    <row r="103" spans="5:25" s="24" customFormat="1" hidden="1">
      <c r="E103" s="24">
        <v>802</v>
      </c>
      <c r="F103" s="25" t="s">
        <v>82</v>
      </c>
      <c r="G103" s="25" t="s">
        <v>76</v>
      </c>
      <c r="H103" s="25">
        <v>6</v>
      </c>
      <c r="I103" s="25" t="s">
        <v>80</v>
      </c>
      <c r="J103" s="25" t="s">
        <v>74</v>
      </c>
      <c r="K103" s="25" t="s">
        <v>69</v>
      </c>
      <c r="L103" s="25" t="s">
        <v>82</v>
      </c>
      <c r="M103" s="25" t="s">
        <v>83</v>
      </c>
      <c r="N103" s="25" t="s">
        <v>82</v>
      </c>
      <c r="O103" s="25">
        <v>81</v>
      </c>
      <c r="P103" s="25" t="s">
        <v>82</v>
      </c>
      <c r="Q103" s="25" t="s">
        <v>82</v>
      </c>
      <c r="R103" s="25" t="s">
        <v>72</v>
      </c>
      <c r="S103" s="25" t="s">
        <v>82</v>
      </c>
      <c r="T103" s="25">
        <v>81</v>
      </c>
      <c r="V103" s="25" t="s">
        <v>70</v>
      </c>
      <c r="X103" s="25" t="s">
        <v>80</v>
      </c>
      <c r="Y103" s="25" t="s">
        <v>79</v>
      </c>
    </row>
    <row r="104" spans="5:25" s="24" customFormat="1" hidden="1">
      <c r="E104" s="24">
        <v>803</v>
      </c>
      <c r="F104" s="25" t="s">
        <v>82</v>
      </c>
      <c r="G104" s="25" t="s">
        <v>76</v>
      </c>
      <c r="H104" s="25">
        <v>6</v>
      </c>
      <c r="I104" s="25" t="s">
        <v>80</v>
      </c>
      <c r="J104" s="25" t="s">
        <v>74</v>
      </c>
      <c r="K104" s="25" t="s">
        <v>69</v>
      </c>
      <c r="L104" s="25" t="s">
        <v>82</v>
      </c>
      <c r="M104" s="25" t="s">
        <v>83</v>
      </c>
      <c r="N104" s="25" t="s">
        <v>82</v>
      </c>
      <c r="O104" s="25">
        <v>81</v>
      </c>
      <c r="P104" s="25" t="s">
        <v>82</v>
      </c>
      <c r="Q104" s="25" t="s">
        <v>82</v>
      </c>
      <c r="R104" s="25" t="s">
        <v>72</v>
      </c>
      <c r="S104" s="25" t="s">
        <v>82</v>
      </c>
      <c r="T104" s="25">
        <v>81</v>
      </c>
      <c r="V104" s="25" t="s">
        <v>70</v>
      </c>
      <c r="X104" s="25" t="s">
        <v>80</v>
      </c>
      <c r="Y104" s="25" t="s">
        <v>79</v>
      </c>
    </row>
    <row r="105" spans="5:25" s="24" customFormat="1" hidden="1">
      <c r="E105" s="24">
        <v>804</v>
      </c>
      <c r="F105" s="25" t="s">
        <v>82</v>
      </c>
      <c r="G105" s="25" t="s">
        <v>76</v>
      </c>
      <c r="H105" s="25">
        <v>6</v>
      </c>
      <c r="I105" s="25" t="s">
        <v>80</v>
      </c>
      <c r="J105" s="25" t="s">
        <v>74</v>
      </c>
      <c r="K105" s="25" t="s">
        <v>69</v>
      </c>
      <c r="L105" s="25" t="s">
        <v>82</v>
      </c>
      <c r="M105" s="25" t="s">
        <v>83</v>
      </c>
      <c r="N105" s="25" t="s">
        <v>82</v>
      </c>
      <c r="O105" s="25">
        <v>81</v>
      </c>
      <c r="P105" s="25" t="s">
        <v>82</v>
      </c>
      <c r="Q105" s="25" t="s">
        <v>82</v>
      </c>
      <c r="R105" s="25" t="s">
        <v>72</v>
      </c>
      <c r="S105" s="25" t="s">
        <v>82</v>
      </c>
      <c r="T105" s="25">
        <v>81</v>
      </c>
      <c r="V105" s="25" t="s">
        <v>70</v>
      </c>
      <c r="X105" s="25" t="s">
        <v>80</v>
      </c>
      <c r="Y105" s="25" t="s">
        <v>79</v>
      </c>
    </row>
    <row r="106" spans="5:25" s="24" customFormat="1" hidden="1">
      <c r="E106" s="24">
        <v>805</v>
      </c>
      <c r="F106" s="25" t="s">
        <v>82</v>
      </c>
      <c r="G106" s="25" t="s">
        <v>76</v>
      </c>
      <c r="H106" s="25">
        <v>6</v>
      </c>
      <c r="I106" s="25" t="s">
        <v>80</v>
      </c>
      <c r="J106" s="25" t="s">
        <v>74</v>
      </c>
      <c r="K106" s="25" t="s">
        <v>69</v>
      </c>
      <c r="L106" s="25" t="s">
        <v>82</v>
      </c>
      <c r="M106" s="25" t="s">
        <v>83</v>
      </c>
      <c r="N106" s="25" t="s">
        <v>82</v>
      </c>
      <c r="O106" s="25">
        <v>81</v>
      </c>
      <c r="P106" s="25" t="s">
        <v>82</v>
      </c>
      <c r="Q106" s="25" t="s">
        <v>82</v>
      </c>
      <c r="R106" s="25" t="s">
        <v>72</v>
      </c>
      <c r="S106" s="25" t="s">
        <v>82</v>
      </c>
      <c r="T106" s="25">
        <v>81</v>
      </c>
      <c r="V106" s="25" t="s">
        <v>70</v>
      </c>
      <c r="X106" s="25" t="s">
        <v>80</v>
      </c>
      <c r="Y106" s="25" t="s">
        <v>79</v>
      </c>
    </row>
    <row r="107" spans="5:25" s="24" customFormat="1" hidden="1">
      <c r="E107" s="24">
        <v>806</v>
      </c>
      <c r="F107" s="25" t="s">
        <v>82</v>
      </c>
      <c r="G107" s="25" t="s">
        <v>76</v>
      </c>
      <c r="H107" s="25">
        <v>6</v>
      </c>
      <c r="I107" s="25" t="s">
        <v>80</v>
      </c>
      <c r="J107" s="25" t="s">
        <v>74</v>
      </c>
      <c r="K107" s="25" t="s">
        <v>69</v>
      </c>
      <c r="L107" s="25" t="s">
        <v>82</v>
      </c>
      <c r="M107" s="25" t="s">
        <v>83</v>
      </c>
      <c r="N107" s="25" t="s">
        <v>82</v>
      </c>
      <c r="O107" s="25">
        <v>81</v>
      </c>
      <c r="P107" s="25" t="s">
        <v>82</v>
      </c>
      <c r="Q107" s="25" t="s">
        <v>82</v>
      </c>
      <c r="R107" s="25" t="s">
        <v>72</v>
      </c>
      <c r="S107" s="25" t="s">
        <v>82</v>
      </c>
      <c r="T107" s="25">
        <v>81</v>
      </c>
      <c r="V107" s="25" t="s">
        <v>70</v>
      </c>
      <c r="X107" s="25" t="s">
        <v>80</v>
      </c>
      <c r="Y107" s="25" t="s">
        <v>79</v>
      </c>
    </row>
    <row r="108" spans="5:25" s="24" customFormat="1" hidden="1">
      <c r="E108" s="24">
        <v>807</v>
      </c>
      <c r="F108" s="25" t="s">
        <v>82</v>
      </c>
      <c r="G108" s="25" t="s">
        <v>76</v>
      </c>
      <c r="H108" s="25">
        <v>6</v>
      </c>
      <c r="I108" s="25" t="s">
        <v>80</v>
      </c>
      <c r="J108" s="25" t="s">
        <v>74</v>
      </c>
      <c r="K108" s="25" t="s">
        <v>69</v>
      </c>
      <c r="L108" s="25" t="s">
        <v>82</v>
      </c>
      <c r="M108" s="25" t="s">
        <v>83</v>
      </c>
      <c r="N108" s="25" t="s">
        <v>82</v>
      </c>
      <c r="O108" s="25">
        <v>81</v>
      </c>
      <c r="P108" s="25" t="s">
        <v>82</v>
      </c>
      <c r="Q108" s="25" t="s">
        <v>82</v>
      </c>
      <c r="R108" s="25" t="s">
        <v>72</v>
      </c>
      <c r="S108" s="25" t="s">
        <v>82</v>
      </c>
      <c r="T108" s="25">
        <v>81</v>
      </c>
      <c r="V108" s="25" t="s">
        <v>70</v>
      </c>
      <c r="X108" s="25" t="s">
        <v>80</v>
      </c>
      <c r="Y108" s="25" t="s">
        <v>79</v>
      </c>
    </row>
    <row r="109" spans="5:25" s="24" customFormat="1" hidden="1">
      <c r="E109" s="24">
        <v>908</v>
      </c>
      <c r="F109" s="25" t="s">
        <v>82</v>
      </c>
      <c r="G109" s="25" t="s">
        <v>76</v>
      </c>
      <c r="H109" s="25">
        <v>6</v>
      </c>
      <c r="I109" s="25" t="s">
        <v>80</v>
      </c>
      <c r="J109" s="25" t="s">
        <v>74</v>
      </c>
      <c r="K109" s="25" t="s">
        <v>69</v>
      </c>
      <c r="L109" s="25" t="s">
        <v>84</v>
      </c>
      <c r="M109" s="25" t="s">
        <v>83</v>
      </c>
      <c r="N109" s="25" t="s">
        <v>84</v>
      </c>
      <c r="O109" s="25">
        <v>91</v>
      </c>
      <c r="P109" s="25" t="s">
        <v>84</v>
      </c>
      <c r="Q109" s="25" t="s">
        <v>84</v>
      </c>
      <c r="R109" s="25" t="s">
        <v>72</v>
      </c>
      <c r="S109" s="25" t="s">
        <v>84</v>
      </c>
      <c r="T109" s="25">
        <v>91</v>
      </c>
      <c r="V109" s="25" t="s">
        <v>70</v>
      </c>
      <c r="X109" s="25" t="s">
        <v>80</v>
      </c>
      <c r="Y109" s="25" t="s">
        <v>79</v>
      </c>
    </row>
    <row r="110" spans="5:25" s="24" customFormat="1" hidden="1">
      <c r="E110" s="24">
        <v>909</v>
      </c>
      <c r="F110" s="25" t="s">
        <v>82</v>
      </c>
      <c r="G110" s="25" t="s">
        <v>76</v>
      </c>
      <c r="H110" s="25">
        <v>6</v>
      </c>
      <c r="I110" s="25" t="s">
        <v>80</v>
      </c>
      <c r="J110" s="25" t="s">
        <v>74</v>
      </c>
      <c r="K110" s="25" t="s">
        <v>69</v>
      </c>
      <c r="L110" s="25" t="s">
        <v>84</v>
      </c>
      <c r="M110" s="25" t="s">
        <v>83</v>
      </c>
      <c r="N110" s="25" t="s">
        <v>84</v>
      </c>
      <c r="O110" s="25">
        <v>91</v>
      </c>
      <c r="P110" s="25" t="s">
        <v>84</v>
      </c>
      <c r="Q110" s="25" t="s">
        <v>84</v>
      </c>
      <c r="R110" s="25" t="s">
        <v>72</v>
      </c>
      <c r="S110" s="25" t="s">
        <v>84</v>
      </c>
      <c r="T110" s="25">
        <v>91</v>
      </c>
      <c r="V110" s="25" t="s">
        <v>70</v>
      </c>
      <c r="X110" s="25" t="s">
        <v>80</v>
      </c>
      <c r="Y110" s="25" t="s">
        <v>79</v>
      </c>
    </row>
    <row r="111" spans="5:25" s="24" customFormat="1" hidden="1">
      <c r="E111" s="24">
        <v>910</v>
      </c>
      <c r="F111" s="25" t="s">
        <v>82</v>
      </c>
      <c r="G111" s="25" t="s">
        <v>76</v>
      </c>
      <c r="H111" s="25">
        <v>6</v>
      </c>
      <c r="I111" s="25" t="s">
        <v>80</v>
      </c>
      <c r="J111" s="25" t="s">
        <v>74</v>
      </c>
      <c r="K111" s="25" t="s">
        <v>69</v>
      </c>
      <c r="L111" s="25" t="s">
        <v>84</v>
      </c>
      <c r="M111" s="25" t="s">
        <v>83</v>
      </c>
      <c r="N111" s="25" t="s">
        <v>84</v>
      </c>
      <c r="O111" s="25">
        <v>91</v>
      </c>
      <c r="P111" s="25" t="s">
        <v>84</v>
      </c>
      <c r="Q111" s="25" t="s">
        <v>84</v>
      </c>
      <c r="R111" s="25" t="s">
        <v>72</v>
      </c>
      <c r="S111" s="25" t="s">
        <v>84</v>
      </c>
      <c r="T111" s="25">
        <v>91</v>
      </c>
      <c r="V111" s="25" t="s">
        <v>70</v>
      </c>
      <c r="X111" s="25" t="s">
        <v>80</v>
      </c>
      <c r="Y111" s="25" t="s">
        <v>79</v>
      </c>
    </row>
    <row r="112" spans="5:25" s="24" customFormat="1" hidden="1">
      <c r="E112" s="24">
        <v>911</v>
      </c>
      <c r="F112" s="25" t="s">
        <v>84</v>
      </c>
      <c r="G112" s="25" t="s">
        <v>76</v>
      </c>
      <c r="H112" s="25">
        <v>6</v>
      </c>
      <c r="I112" s="25" t="s">
        <v>80</v>
      </c>
      <c r="J112" s="25" t="s">
        <v>74</v>
      </c>
      <c r="K112" s="25" t="s">
        <v>69</v>
      </c>
      <c r="L112" s="25" t="s">
        <v>84</v>
      </c>
      <c r="M112" s="25" t="s">
        <v>83</v>
      </c>
      <c r="N112" s="25" t="s">
        <v>84</v>
      </c>
      <c r="O112" s="25">
        <v>91</v>
      </c>
      <c r="P112" s="25" t="s">
        <v>84</v>
      </c>
      <c r="Q112" s="25" t="s">
        <v>84</v>
      </c>
      <c r="R112" s="25" t="s">
        <v>72</v>
      </c>
      <c r="S112" s="25" t="s">
        <v>84</v>
      </c>
      <c r="T112" s="25">
        <v>91</v>
      </c>
      <c r="V112" s="25" t="s">
        <v>70</v>
      </c>
      <c r="X112" s="25" t="s">
        <v>80</v>
      </c>
      <c r="Y112" s="25" t="s">
        <v>79</v>
      </c>
    </row>
    <row r="113" spans="5:25" s="24" customFormat="1" hidden="1">
      <c r="E113" s="24">
        <v>912</v>
      </c>
      <c r="F113" s="25" t="s">
        <v>84</v>
      </c>
      <c r="G113" s="25" t="s">
        <v>76</v>
      </c>
      <c r="H113" s="25">
        <v>6</v>
      </c>
      <c r="I113" s="25" t="s">
        <v>80</v>
      </c>
      <c r="J113" s="25" t="s">
        <v>74</v>
      </c>
      <c r="K113" s="25" t="s">
        <v>69</v>
      </c>
      <c r="L113" s="25" t="s">
        <v>84</v>
      </c>
      <c r="M113" s="25" t="s">
        <v>83</v>
      </c>
      <c r="N113" s="25" t="s">
        <v>84</v>
      </c>
      <c r="O113" s="25">
        <v>91</v>
      </c>
      <c r="P113" s="25" t="s">
        <v>84</v>
      </c>
      <c r="Q113" s="25" t="s">
        <v>84</v>
      </c>
      <c r="R113" s="25" t="s">
        <v>72</v>
      </c>
      <c r="S113" s="25" t="s">
        <v>84</v>
      </c>
      <c r="T113" s="25">
        <v>91</v>
      </c>
      <c r="V113" s="25" t="s">
        <v>70</v>
      </c>
      <c r="X113" s="25" t="s">
        <v>80</v>
      </c>
      <c r="Y113" s="25" t="s">
        <v>79</v>
      </c>
    </row>
    <row r="114" spans="5:25" s="24" customFormat="1" hidden="1">
      <c r="E114" s="24">
        <v>901</v>
      </c>
      <c r="F114" s="25" t="s">
        <v>84</v>
      </c>
      <c r="G114" s="25" t="s">
        <v>76</v>
      </c>
      <c r="H114" s="25">
        <v>6</v>
      </c>
      <c r="I114" s="25" t="s">
        <v>80</v>
      </c>
      <c r="J114" s="25" t="s">
        <v>74</v>
      </c>
      <c r="K114" s="25" t="s">
        <v>69</v>
      </c>
      <c r="L114" s="25" t="s">
        <v>84</v>
      </c>
      <c r="M114" s="25" t="s">
        <v>83</v>
      </c>
      <c r="N114" s="25" t="s">
        <v>84</v>
      </c>
      <c r="O114" s="25">
        <v>91</v>
      </c>
      <c r="P114" s="25" t="s">
        <v>84</v>
      </c>
      <c r="Q114" s="25" t="s">
        <v>84</v>
      </c>
      <c r="R114" s="25" t="s">
        <v>72</v>
      </c>
      <c r="S114" s="25" t="s">
        <v>84</v>
      </c>
      <c r="T114" s="25">
        <v>91</v>
      </c>
      <c r="V114" s="25" t="s">
        <v>70</v>
      </c>
      <c r="X114" s="25" t="s">
        <v>80</v>
      </c>
      <c r="Y114" s="25" t="s">
        <v>79</v>
      </c>
    </row>
    <row r="115" spans="5:25" s="24" customFormat="1" hidden="1">
      <c r="E115" s="24">
        <v>902</v>
      </c>
      <c r="F115" s="25" t="s">
        <v>84</v>
      </c>
      <c r="G115" s="25" t="s">
        <v>76</v>
      </c>
      <c r="H115" s="25">
        <v>6</v>
      </c>
      <c r="I115" s="25" t="s">
        <v>80</v>
      </c>
      <c r="J115" s="25" t="s">
        <v>74</v>
      </c>
      <c r="K115" s="25" t="s">
        <v>69</v>
      </c>
      <c r="L115" s="25" t="s">
        <v>84</v>
      </c>
      <c r="M115" s="25" t="s">
        <v>83</v>
      </c>
      <c r="N115" s="25" t="s">
        <v>84</v>
      </c>
      <c r="O115" s="25">
        <v>91</v>
      </c>
      <c r="P115" s="25" t="s">
        <v>84</v>
      </c>
      <c r="Q115" s="25" t="s">
        <v>84</v>
      </c>
      <c r="R115" s="25" t="s">
        <v>72</v>
      </c>
      <c r="S115" s="25" t="s">
        <v>84</v>
      </c>
      <c r="T115" s="25">
        <v>91</v>
      </c>
      <c r="V115" s="25" t="s">
        <v>70</v>
      </c>
      <c r="X115" s="25" t="s">
        <v>80</v>
      </c>
      <c r="Y115" s="25" t="s">
        <v>79</v>
      </c>
    </row>
    <row r="116" spans="5:25" s="24" customFormat="1" hidden="1">
      <c r="E116" s="24">
        <v>903</v>
      </c>
      <c r="F116" s="25" t="s">
        <v>84</v>
      </c>
      <c r="G116" s="25" t="s">
        <v>76</v>
      </c>
      <c r="H116" s="25">
        <v>6</v>
      </c>
      <c r="I116" s="25" t="s">
        <v>80</v>
      </c>
      <c r="J116" s="25" t="s">
        <v>74</v>
      </c>
      <c r="K116" s="25" t="s">
        <v>69</v>
      </c>
      <c r="L116" s="25" t="s">
        <v>84</v>
      </c>
      <c r="M116" s="25" t="s">
        <v>83</v>
      </c>
      <c r="N116" s="25" t="s">
        <v>84</v>
      </c>
      <c r="O116" s="25">
        <v>91</v>
      </c>
      <c r="P116" s="25" t="s">
        <v>84</v>
      </c>
      <c r="Q116" s="25" t="s">
        <v>84</v>
      </c>
      <c r="R116" s="25" t="s">
        <v>72</v>
      </c>
      <c r="S116" s="25" t="s">
        <v>84</v>
      </c>
      <c r="T116" s="25">
        <v>91</v>
      </c>
      <c r="V116" s="25" t="s">
        <v>70</v>
      </c>
      <c r="X116" s="25" t="s">
        <v>80</v>
      </c>
      <c r="Y116" s="25" t="s">
        <v>79</v>
      </c>
    </row>
    <row r="117" spans="5:25" s="24" customFormat="1" hidden="1">
      <c r="E117" s="24">
        <v>904</v>
      </c>
      <c r="F117" s="25" t="s">
        <v>84</v>
      </c>
      <c r="G117" s="25" t="s">
        <v>76</v>
      </c>
      <c r="H117" s="25">
        <v>6</v>
      </c>
      <c r="I117" s="25" t="s">
        <v>80</v>
      </c>
      <c r="J117" s="25" t="s">
        <v>74</v>
      </c>
      <c r="K117" s="25" t="s">
        <v>69</v>
      </c>
      <c r="L117" s="25" t="s">
        <v>84</v>
      </c>
      <c r="M117" s="25" t="s">
        <v>83</v>
      </c>
      <c r="N117" s="25" t="s">
        <v>84</v>
      </c>
      <c r="O117" s="25">
        <v>91</v>
      </c>
      <c r="P117" s="25" t="s">
        <v>84</v>
      </c>
      <c r="Q117" s="25" t="s">
        <v>84</v>
      </c>
      <c r="R117" s="25" t="s">
        <v>72</v>
      </c>
      <c r="S117" s="25" t="s">
        <v>84</v>
      </c>
      <c r="T117" s="25">
        <v>91</v>
      </c>
      <c r="V117" s="25" t="s">
        <v>70</v>
      </c>
      <c r="X117" s="25" t="s">
        <v>80</v>
      </c>
      <c r="Y117" s="25" t="s">
        <v>79</v>
      </c>
    </row>
    <row r="118" spans="5:25" s="24" customFormat="1" hidden="1">
      <c r="E118" s="24">
        <v>905</v>
      </c>
      <c r="F118" s="25" t="s">
        <v>84</v>
      </c>
      <c r="G118" s="25" t="s">
        <v>76</v>
      </c>
      <c r="H118" s="25">
        <v>6</v>
      </c>
      <c r="I118" s="25" t="s">
        <v>80</v>
      </c>
      <c r="J118" s="25" t="s">
        <v>74</v>
      </c>
      <c r="K118" s="25" t="s">
        <v>69</v>
      </c>
      <c r="L118" s="25" t="s">
        <v>84</v>
      </c>
      <c r="M118" s="25" t="s">
        <v>83</v>
      </c>
      <c r="N118" s="25" t="s">
        <v>84</v>
      </c>
      <c r="O118" s="25">
        <v>91</v>
      </c>
      <c r="P118" s="25" t="s">
        <v>84</v>
      </c>
      <c r="Q118" s="25" t="s">
        <v>84</v>
      </c>
      <c r="R118" s="25" t="s">
        <v>72</v>
      </c>
      <c r="S118" s="25" t="s">
        <v>84</v>
      </c>
      <c r="T118" s="25">
        <v>91</v>
      </c>
      <c r="V118" s="25" t="s">
        <v>70</v>
      </c>
      <c r="X118" s="25" t="s">
        <v>80</v>
      </c>
      <c r="Y118" s="25" t="s">
        <v>79</v>
      </c>
    </row>
    <row r="119" spans="5:25" s="24" customFormat="1" hidden="1">
      <c r="E119" s="24">
        <v>906</v>
      </c>
      <c r="F119" s="25" t="s">
        <v>84</v>
      </c>
      <c r="G119" s="25" t="s">
        <v>76</v>
      </c>
      <c r="H119" s="25">
        <v>6</v>
      </c>
      <c r="I119" s="25" t="s">
        <v>80</v>
      </c>
      <c r="J119" s="25" t="s">
        <v>74</v>
      </c>
      <c r="K119" s="25" t="s">
        <v>69</v>
      </c>
      <c r="L119" s="25" t="s">
        <v>84</v>
      </c>
      <c r="M119" s="25" t="s">
        <v>83</v>
      </c>
      <c r="N119" s="25" t="s">
        <v>84</v>
      </c>
      <c r="O119" s="25">
        <v>91</v>
      </c>
      <c r="P119" s="25" t="s">
        <v>84</v>
      </c>
      <c r="Q119" s="25" t="s">
        <v>84</v>
      </c>
      <c r="R119" s="25" t="s">
        <v>72</v>
      </c>
      <c r="S119" s="25" t="s">
        <v>84</v>
      </c>
      <c r="T119" s="25">
        <v>91</v>
      </c>
      <c r="V119" s="25" t="s">
        <v>70</v>
      </c>
      <c r="X119" s="25" t="s">
        <v>80</v>
      </c>
      <c r="Y119" s="25" t="s">
        <v>79</v>
      </c>
    </row>
    <row r="120" spans="5:25" s="24" customFormat="1" hidden="1">
      <c r="E120" s="24">
        <v>907</v>
      </c>
      <c r="F120" s="25" t="s">
        <v>84</v>
      </c>
      <c r="G120" s="25" t="s">
        <v>76</v>
      </c>
      <c r="H120" s="25">
        <v>6</v>
      </c>
      <c r="I120" s="25" t="s">
        <v>80</v>
      </c>
      <c r="J120" s="25" t="s">
        <v>74</v>
      </c>
      <c r="K120" s="25" t="s">
        <v>69</v>
      </c>
      <c r="L120" s="25" t="s">
        <v>84</v>
      </c>
      <c r="M120" s="25" t="s">
        <v>83</v>
      </c>
      <c r="N120" s="25" t="s">
        <v>84</v>
      </c>
      <c r="O120" s="25">
        <v>91</v>
      </c>
      <c r="P120" s="25" t="s">
        <v>84</v>
      </c>
      <c r="Q120" s="25" t="s">
        <v>84</v>
      </c>
      <c r="R120" s="25" t="s">
        <v>72</v>
      </c>
      <c r="S120" s="25" t="s">
        <v>84</v>
      </c>
      <c r="T120" s="25">
        <v>91</v>
      </c>
      <c r="V120" s="25" t="s">
        <v>70</v>
      </c>
      <c r="X120" s="25" t="s">
        <v>80</v>
      </c>
      <c r="Y120" s="25" t="s">
        <v>79</v>
      </c>
    </row>
  </sheetData>
  <sheetProtection algorithmName="SHA-512" hashValue="p6Z9lc/xtfD/zV732sFQoKcNf1JycHV3kqT4QAJxE9wI4ywYSeznBsp2YFTDNP8yIfcvAgLkpDp1uBazPXgzeQ==" saltValue="VQMP7iCA1Iy5KgQEG2mMTw==" spinCount="100000" sheet="1" formatRows="0" selectLockedCells="1"/>
  <mergeCells count="29">
    <mergeCell ref="G3:I3"/>
    <mergeCell ref="J3:L3"/>
    <mergeCell ref="B3:F3"/>
    <mergeCell ref="G4:I4"/>
    <mergeCell ref="O3:Q3"/>
    <mergeCell ref="B4:F5"/>
    <mergeCell ref="M4:N4"/>
    <mergeCell ref="M5:N5"/>
    <mergeCell ref="O4:Q4"/>
    <mergeCell ref="M3:N3"/>
    <mergeCell ref="AB3:AC3"/>
    <mergeCell ref="AB4:AC4"/>
    <mergeCell ref="R3:R4"/>
    <mergeCell ref="AD3:AE3"/>
    <mergeCell ref="Y3:Y4"/>
    <mergeCell ref="Z3:AA3"/>
    <mergeCell ref="Z4:AA4"/>
    <mergeCell ref="S3:T3"/>
    <mergeCell ref="W4:X4"/>
    <mergeCell ref="U3:V3"/>
    <mergeCell ref="U4:V4"/>
    <mergeCell ref="S4:T4"/>
    <mergeCell ref="W3:X3"/>
    <mergeCell ref="B6:E6"/>
    <mergeCell ref="G6:J6"/>
    <mergeCell ref="K6:AE6"/>
    <mergeCell ref="AD4:AE4"/>
    <mergeCell ref="G5:L5"/>
    <mergeCell ref="O5:AE5"/>
  </mergeCells>
  <phoneticPr fontId="1" type="noConversion"/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36BFE-9860-4C6A-9ECF-D648217DA9CE}">
  <sheetPr>
    <tabColor theme="6" tint="0.59999389629810485"/>
    <pageSetUpPr fitToPage="1"/>
  </sheetPr>
  <dimension ref="B1:AF96"/>
  <sheetViews>
    <sheetView zoomScaleNormal="100" workbookViewId="0">
      <selection activeCell="H3" sqref="H3:J3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4" width="0" hidden="1" customWidth="1"/>
  </cols>
  <sheetData>
    <row r="1" spans="2:31" ht="1" customHeight="1" thickBot="1">
      <c r="B1" s="23"/>
    </row>
    <row r="2" spans="2:31" ht="14" customHeight="1">
      <c r="B2" s="191" t="s">
        <v>85</v>
      </c>
      <c r="C2" s="192"/>
      <c r="D2" s="192"/>
      <c r="E2" s="192"/>
      <c r="F2" s="192"/>
      <c r="G2" s="252"/>
      <c r="H2" s="251" t="s">
        <v>86</v>
      </c>
      <c r="I2" s="192"/>
      <c r="J2" s="252"/>
      <c r="K2" s="329" t="s">
        <v>18</v>
      </c>
      <c r="L2" s="481"/>
      <c r="M2" s="473" t="s">
        <v>129</v>
      </c>
      <c r="N2" s="474"/>
      <c r="O2" s="251" t="s">
        <v>130</v>
      </c>
      <c r="P2" s="252"/>
      <c r="Q2" s="331" t="s">
        <v>131</v>
      </c>
      <c r="R2" s="466"/>
      <c r="S2" s="331" t="s">
        <v>132</v>
      </c>
      <c r="T2" s="466"/>
      <c r="U2" s="251" t="s">
        <v>133</v>
      </c>
      <c r="V2" s="192"/>
      <c r="W2" s="192"/>
      <c r="X2" s="192"/>
      <c r="Y2" s="192"/>
      <c r="Z2" s="491"/>
      <c r="AA2" s="482" t="s">
        <v>521</v>
      </c>
      <c r="AB2" s="483"/>
      <c r="AC2" s="483"/>
      <c r="AD2" s="483"/>
      <c r="AE2" s="484"/>
    </row>
    <row r="3" spans="2:31" ht="14" customHeight="1" thickBot="1">
      <c r="B3" s="495" t="s">
        <v>134</v>
      </c>
      <c r="C3" s="496"/>
      <c r="D3" s="496"/>
      <c r="E3" s="496"/>
      <c r="F3" s="496"/>
      <c r="G3" s="497"/>
      <c r="H3" s="381"/>
      <c r="I3" s="442"/>
      <c r="J3" s="382"/>
      <c r="K3" s="516" t="str">
        <f>IF(AND(F6&lt;7,I15=1),VLOOKUP(G15,E25:S96,12,FALSE),"")</f>
        <v/>
      </c>
      <c r="L3" s="517"/>
      <c r="M3" s="475"/>
      <c r="N3" s="476"/>
      <c r="O3" s="465"/>
      <c r="P3" s="311"/>
      <c r="Q3" s="514" t="str">
        <f>IF(G16=21,19,IF(G16=31,27,IF(G16=41,32,IF(G16=51,31,IF(G16=61,30,"")))))</f>
        <v/>
      </c>
      <c r="R3" s="515"/>
      <c r="S3" s="467" t="str">
        <f>IF(LEN(TRIM(O3))&gt;0,O3/Q3,"")</f>
        <v/>
      </c>
      <c r="T3" s="468"/>
      <c r="U3" s="511" t="str">
        <f>IF(AND(LEN(TRIM(O3))&gt;0,O3&lt;Y3,I15=1,Q15&gt;0),"●未達",IF(AND(LEN(TRIM(O3))&gt;0,O3&gt;=Y3,I15=1,Q15&gt;0),"○已達",""))</f>
        <v/>
      </c>
      <c r="V3" s="512"/>
      <c r="W3" s="513" t="str">
        <f>IF(LEN(TRIM(O3))&gt;0,K3,"")</f>
        <v/>
      </c>
      <c r="X3" s="513"/>
      <c r="Y3" s="477" t="str">
        <f>IF(AND(LEN(TRIM(O3))&gt;0,I15=1,Q15&gt;0),Q15,"")</f>
        <v/>
      </c>
      <c r="Z3" s="478"/>
      <c r="AA3" s="485"/>
      <c r="AB3" s="486"/>
      <c r="AC3" s="486"/>
      <c r="AD3" s="486"/>
      <c r="AE3" s="487"/>
    </row>
    <row r="4" spans="2:31" ht="14" customHeight="1">
      <c r="B4" s="498"/>
      <c r="C4" s="499"/>
      <c r="D4" s="499"/>
      <c r="E4" s="499"/>
      <c r="F4" s="499"/>
      <c r="G4" s="500"/>
      <c r="H4" s="290" t="s">
        <v>94</v>
      </c>
      <c r="I4" s="291"/>
      <c r="J4" s="292"/>
      <c r="K4" s="518"/>
      <c r="L4" s="519"/>
      <c r="M4" s="469" t="s">
        <v>135</v>
      </c>
      <c r="N4" s="470"/>
      <c r="O4" s="251" t="s">
        <v>130</v>
      </c>
      <c r="P4" s="252"/>
      <c r="Q4" s="331" t="s">
        <v>131</v>
      </c>
      <c r="R4" s="466"/>
      <c r="S4" s="331" t="s">
        <v>132</v>
      </c>
      <c r="T4" s="466"/>
      <c r="U4" s="251" t="s">
        <v>133</v>
      </c>
      <c r="V4" s="192"/>
      <c r="W4" s="192"/>
      <c r="X4" s="192"/>
      <c r="Y4" s="192"/>
      <c r="Z4" s="491"/>
      <c r="AA4" s="485"/>
      <c r="AB4" s="486"/>
      <c r="AC4" s="486"/>
      <c r="AD4" s="486"/>
      <c r="AE4" s="487"/>
    </row>
    <row r="5" spans="2:31" ht="14" customHeight="1">
      <c r="B5" s="501"/>
      <c r="C5" s="502"/>
      <c r="D5" s="502"/>
      <c r="E5" s="502"/>
      <c r="F5" s="502"/>
      <c r="G5" s="503"/>
      <c r="H5" s="41"/>
      <c r="I5" s="42"/>
      <c r="J5" s="42"/>
      <c r="K5" s="520"/>
      <c r="L5" s="521"/>
      <c r="M5" s="471"/>
      <c r="N5" s="472"/>
      <c r="O5" s="381"/>
      <c r="P5" s="382"/>
      <c r="Q5" s="387" t="str">
        <f>IF(G16=21,19,IF(G16=31,27,IF(G16=41,32,IF(G16=51,31,IF(G16=61,30,"")))))</f>
        <v/>
      </c>
      <c r="R5" s="389"/>
      <c r="S5" s="509" t="str">
        <f>IF(LEN(TRIM(O5))&gt;0,O5/Q5,"")</f>
        <v/>
      </c>
      <c r="T5" s="510"/>
      <c r="U5" s="507" t="str">
        <f>IF(AND(LEN(TRIM(O5))&gt;0,O5&lt;Y5,I15=1,R15&gt;0),"●未達",IF(AND(LEN(TRIM(O5))&gt;0,O5&gt;=Y5,I15=1,R15&gt;0),"○已達",""))</f>
        <v/>
      </c>
      <c r="V5" s="508"/>
      <c r="W5" s="464" t="str">
        <f>IF(LEN(TRIM(O5))&gt;0,K3,"")</f>
        <v/>
      </c>
      <c r="X5" s="464"/>
      <c r="Y5" s="479" t="str">
        <f>IF(AND(LEN(TRIM(O5))&gt;0,I15=1,R15&gt;0),R15,"")</f>
        <v/>
      </c>
      <c r="Z5" s="480"/>
      <c r="AA5" s="488"/>
      <c r="AB5" s="489"/>
      <c r="AC5" s="489"/>
      <c r="AD5" s="489"/>
      <c r="AE5" s="490"/>
    </row>
    <row r="6" spans="2:31" ht="14" customHeight="1" thickBot="1">
      <c r="B6" s="492" t="s">
        <v>17</v>
      </c>
      <c r="C6" s="493"/>
      <c r="D6" s="493"/>
      <c r="E6" s="494"/>
      <c r="F6" s="71"/>
      <c r="G6" s="504" t="s">
        <v>24</v>
      </c>
      <c r="H6" s="505"/>
      <c r="I6" s="505"/>
      <c r="J6" s="506"/>
      <c r="K6" s="461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3"/>
    </row>
    <row r="7" spans="2:31" ht="7" hidden="1" customHeight="1">
      <c r="B7" s="23"/>
    </row>
    <row r="8" spans="2:31" s="24" customFormat="1" hidden="1"/>
    <row r="9" spans="2:31" s="24" customFormat="1" hidden="1">
      <c r="J9" s="30"/>
      <c r="K9" s="30"/>
      <c r="L9" s="30"/>
      <c r="M9" s="30"/>
      <c r="N9" s="30"/>
      <c r="O9" s="30"/>
      <c r="P9" s="30"/>
      <c r="Q9" s="30"/>
    </row>
    <row r="10" spans="2:31" s="24" customFormat="1" hidden="1">
      <c r="B10" s="180" t="s">
        <v>136</v>
      </c>
      <c r="P10" s="31"/>
      <c r="Q10" s="72">
        <f>IF(G16=21,C13,0)</f>
        <v>0</v>
      </c>
      <c r="R10" s="49">
        <f>IF(G16=21,D13,0)</f>
        <v>0</v>
      </c>
      <c r="S10" s="31"/>
      <c r="T10" s="73"/>
    </row>
    <row r="11" spans="2:31" s="24" customFormat="1" hidden="1">
      <c r="C11" s="24" t="s">
        <v>137</v>
      </c>
      <c r="D11" s="24" t="s">
        <v>138</v>
      </c>
      <c r="F11" s="25"/>
      <c r="G11" s="25"/>
      <c r="I11" s="30"/>
      <c r="J11" s="30"/>
      <c r="K11" s="30"/>
      <c r="L11" s="30"/>
      <c r="M11" s="30"/>
      <c r="N11" s="30"/>
      <c r="O11" s="30"/>
      <c r="P11" s="31"/>
      <c r="Q11" s="72">
        <f>IF(G16=31,C14,0)</f>
        <v>0</v>
      </c>
      <c r="R11" s="49">
        <f>IF(G16=31,D14,0)</f>
        <v>0</v>
      </c>
      <c r="S11" s="31"/>
      <c r="T11" s="30"/>
      <c r="U11" s="30"/>
      <c r="V11" s="30"/>
    </row>
    <row r="12" spans="2:31" s="24" customFormat="1" hidden="1">
      <c r="B12" s="24">
        <v>1</v>
      </c>
      <c r="G12" s="74"/>
      <c r="I12" s="30"/>
      <c r="J12" s="30"/>
      <c r="K12" s="30"/>
      <c r="L12" s="30"/>
      <c r="M12" s="30"/>
      <c r="N12" s="30"/>
      <c r="O12" s="30"/>
      <c r="P12" s="31"/>
      <c r="Q12" s="72">
        <f>IF(G16=41,C15,0)</f>
        <v>0</v>
      </c>
      <c r="R12" s="49">
        <f>IF(G16=41,D15,0)</f>
        <v>0</v>
      </c>
      <c r="S12" s="31"/>
      <c r="T12" s="30"/>
      <c r="U12" s="30"/>
      <c r="V12" s="30"/>
    </row>
    <row r="13" spans="2:31" s="24" customFormat="1" hidden="1">
      <c r="B13" s="75">
        <v>2</v>
      </c>
      <c r="C13" s="179">
        <v>10</v>
      </c>
      <c r="D13" s="76">
        <v>10</v>
      </c>
      <c r="I13" s="30"/>
      <c r="J13" s="30"/>
      <c r="K13" s="30"/>
      <c r="L13" s="30"/>
      <c r="M13" s="30"/>
      <c r="N13" s="30"/>
      <c r="O13" s="30"/>
      <c r="P13" s="31"/>
      <c r="Q13" s="72">
        <f>IF(G16=51,C16,0)</f>
        <v>0</v>
      </c>
      <c r="R13" s="49">
        <f>IF(G16=51,D16,0)</f>
        <v>0</v>
      </c>
      <c r="S13" s="31"/>
      <c r="T13" s="30"/>
      <c r="U13" s="30"/>
      <c r="V13" s="30"/>
    </row>
    <row r="14" spans="2:31" s="24" customFormat="1" hidden="1">
      <c r="B14" s="77">
        <v>3</v>
      </c>
      <c r="C14" s="34">
        <v>12</v>
      </c>
      <c r="D14" s="78">
        <v>12</v>
      </c>
      <c r="I14" s="30"/>
      <c r="J14" s="30"/>
      <c r="K14" s="30"/>
      <c r="L14" s="30"/>
      <c r="M14" s="30"/>
      <c r="N14" s="30"/>
      <c r="O14" s="30"/>
      <c r="P14" s="31"/>
      <c r="Q14" s="72">
        <f>IF(G16=61,C17,0)</f>
        <v>0</v>
      </c>
      <c r="R14" s="49">
        <f>IF(G16=61,D17,0)</f>
        <v>0</v>
      </c>
      <c r="S14" s="31"/>
      <c r="T14" s="30"/>
      <c r="U14" s="30"/>
      <c r="V14" s="30"/>
    </row>
    <row r="15" spans="2:31" s="24" customFormat="1" hidden="1">
      <c r="B15" s="77">
        <v>4</v>
      </c>
      <c r="C15" s="34">
        <v>13</v>
      </c>
      <c r="D15" s="78">
        <v>12</v>
      </c>
      <c r="F15" s="25" t="s">
        <v>139</v>
      </c>
      <c r="G15" s="24">
        <f>F6*100+I5</f>
        <v>0</v>
      </c>
      <c r="H15" s="25" t="s">
        <v>140</v>
      </c>
      <c r="I15" s="30">
        <f>IF(AND(OR(AND(G15&gt;100,G15&lt;700),AND(G15&gt;707,G15&lt;711)),F6*I5&gt;0,F6&lt;10,I5&lt;13),1,0)</f>
        <v>0</v>
      </c>
      <c r="J15" s="30"/>
      <c r="K15" s="30"/>
      <c r="L15" s="30"/>
      <c r="M15" s="30"/>
      <c r="N15" s="30"/>
      <c r="O15" s="30"/>
      <c r="P15" s="31"/>
      <c r="Q15" s="79">
        <f>SUM(Q10:Q14)</f>
        <v>0</v>
      </c>
      <c r="R15" s="52">
        <f>SUM(R10:R14)</f>
        <v>0</v>
      </c>
      <c r="S15" s="31"/>
      <c r="T15" s="30"/>
      <c r="U15" s="30"/>
      <c r="V15" s="30"/>
    </row>
    <row r="16" spans="2:31" s="24" customFormat="1" hidden="1">
      <c r="B16" s="77">
        <v>5</v>
      </c>
      <c r="C16" s="34">
        <v>13</v>
      </c>
      <c r="D16" s="78">
        <v>12</v>
      </c>
      <c r="F16" s="25" t="s">
        <v>139</v>
      </c>
      <c r="G16" s="24" t="str">
        <f>IF(I15=1,VLOOKUP(G15,E25:S96,11,FALSE),"")</f>
        <v/>
      </c>
      <c r="I16" s="30"/>
      <c r="J16" s="30"/>
      <c r="K16" s="30"/>
      <c r="L16" s="30"/>
      <c r="M16" s="30"/>
      <c r="N16" s="30"/>
      <c r="O16" s="30"/>
      <c r="P16" s="30"/>
      <c r="Q16" s="30"/>
      <c r="S16" s="31"/>
      <c r="T16" s="30"/>
      <c r="U16" s="30"/>
      <c r="V16" s="30"/>
    </row>
    <row r="17" spans="2:25" s="24" customFormat="1" ht="17.5" hidden="1" thickBot="1">
      <c r="B17" s="80">
        <v>6</v>
      </c>
      <c r="C17" s="81">
        <v>14</v>
      </c>
      <c r="D17" s="82">
        <v>13</v>
      </c>
      <c r="I17" s="30"/>
      <c r="J17" s="30"/>
      <c r="K17" s="30"/>
      <c r="L17" s="30"/>
      <c r="M17" s="30"/>
      <c r="N17" s="30"/>
      <c r="O17" s="30"/>
      <c r="P17" s="30"/>
      <c r="Q17" s="30"/>
      <c r="S17" s="31"/>
      <c r="T17" s="30"/>
      <c r="U17" s="30"/>
      <c r="V17" s="30"/>
    </row>
    <row r="18" spans="2:25" s="24" customFormat="1" hidden="1">
      <c r="B18" s="75">
        <v>7</v>
      </c>
      <c r="C18" s="76">
        <v>11</v>
      </c>
      <c r="F18" s="25" t="s">
        <v>141</v>
      </c>
      <c r="G18" s="24" t="e">
        <f>#REF!*100+#REF!</f>
        <v>#REF!</v>
      </c>
      <c r="H18" s="25" t="s">
        <v>140</v>
      </c>
      <c r="I18" s="30" t="e">
        <f>IF(AND(G18&gt;700,#REF!*#REF!&gt;0,#REF!&lt;10,#REF!&lt;13),1,0)</f>
        <v>#REF!</v>
      </c>
      <c r="J18" s="30"/>
      <c r="K18" s="30"/>
      <c r="L18" s="30"/>
      <c r="M18" s="30"/>
      <c r="N18" s="30"/>
      <c r="O18" s="30"/>
      <c r="P18" s="31"/>
      <c r="Q18" s="72" t="e">
        <f>IF(G19=71,C18,0)</f>
        <v>#REF!</v>
      </c>
      <c r="S18" s="31"/>
      <c r="T18" s="30"/>
      <c r="U18" s="30"/>
      <c r="V18" s="30"/>
    </row>
    <row r="19" spans="2:25" s="24" customFormat="1" hidden="1">
      <c r="B19" s="77">
        <v>8</v>
      </c>
      <c r="C19" s="78">
        <v>10</v>
      </c>
      <c r="F19" s="25" t="s">
        <v>141</v>
      </c>
      <c r="G19" s="24" t="e">
        <f>IF(I18=1,VLOOKUP(G18,E25:S96,11,FALSE),"")</f>
        <v>#REF!</v>
      </c>
      <c r="I19" s="30"/>
      <c r="J19" s="30"/>
      <c r="K19" s="30"/>
      <c r="L19" s="30"/>
      <c r="M19" s="30"/>
      <c r="N19" s="30"/>
      <c r="O19" s="30"/>
      <c r="P19" s="31"/>
      <c r="Q19" s="72" t="e">
        <f>IF(G19=81,C19,0)</f>
        <v>#REF!</v>
      </c>
      <c r="S19" s="31"/>
      <c r="T19" s="30"/>
      <c r="U19" s="30"/>
      <c r="V19" s="30"/>
    </row>
    <row r="20" spans="2:25" s="24" customFormat="1" ht="17.5" hidden="1" thickBot="1">
      <c r="B20" s="80">
        <v>9</v>
      </c>
      <c r="C20" s="82">
        <v>13</v>
      </c>
      <c r="I20" s="30"/>
      <c r="J20" s="30"/>
      <c r="K20" s="30"/>
      <c r="L20" s="30"/>
      <c r="M20" s="30"/>
      <c r="N20" s="30"/>
      <c r="O20" s="30"/>
      <c r="P20" s="31"/>
      <c r="Q20" s="72" t="e">
        <f>IF(G19=91,C20,0)</f>
        <v>#REF!</v>
      </c>
      <c r="S20" s="31"/>
      <c r="T20" s="30"/>
      <c r="U20" s="30"/>
      <c r="V20" s="30"/>
    </row>
    <row r="21" spans="2:25" s="24" customFormat="1" ht="17" hidden="1" customHeight="1">
      <c r="I21" s="30"/>
      <c r="J21" s="30"/>
      <c r="K21" s="30"/>
      <c r="L21" s="30"/>
      <c r="M21" s="30"/>
      <c r="N21" s="30"/>
      <c r="O21" s="30"/>
      <c r="P21" s="31"/>
      <c r="Q21" s="79" t="e">
        <f>SUM(Q18:Q20)</f>
        <v>#REF!</v>
      </c>
      <c r="S21" s="25"/>
      <c r="T21" s="30"/>
      <c r="U21" s="30"/>
      <c r="V21" s="30"/>
    </row>
    <row r="22" spans="2:25" s="24" customFormat="1" ht="17" hidden="1" customHeight="1">
      <c r="I22" s="30"/>
      <c r="J22" s="30"/>
      <c r="K22" s="30"/>
      <c r="L22" s="30"/>
      <c r="M22" s="30"/>
      <c r="N22" s="30"/>
      <c r="O22" s="30"/>
      <c r="P22" s="30"/>
      <c r="Q22" s="30"/>
      <c r="T22" s="30"/>
      <c r="U22" s="30"/>
      <c r="V22" s="30"/>
    </row>
    <row r="23" spans="2:25" s="24" customFormat="1" hidden="1"/>
    <row r="24" spans="2:25" s="24" customFormat="1" hidden="1">
      <c r="B24" s="24" t="s">
        <v>28</v>
      </c>
      <c r="F24" s="25" t="s">
        <v>26</v>
      </c>
      <c r="G24" s="25" t="s">
        <v>29</v>
      </c>
      <c r="H24" s="25" t="s">
        <v>30</v>
      </c>
      <c r="I24" s="25" t="s">
        <v>31</v>
      </c>
      <c r="J24" s="25" t="s">
        <v>32</v>
      </c>
      <c r="K24" s="25" t="s">
        <v>33</v>
      </c>
      <c r="L24" s="25" t="s">
        <v>34</v>
      </c>
      <c r="M24" s="25" t="s">
        <v>35</v>
      </c>
      <c r="N24" s="25" t="s">
        <v>36</v>
      </c>
      <c r="O24" s="25" t="s">
        <v>37</v>
      </c>
      <c r="P24" s="25" t="s">
        <v>38</v>
      </c>
      <c r="Q24" s="25" t="s">
        <v>39</v>
      </c>
      <c r="R24" s="25" t="s">
        <v>40</v>
      </c>
      <c r="S24" s="25" t="s">
        <v>41</v>
      </c>
      <c r="T24" s="25" t="s">
        <v>42</v>
      </c>
      <c r="V24" s="25" t="s">
        <v>43</v>
      </c>
      <c r="X24" s="25" t="s">
        <v>44</v>
      </c>
    </row>
    <row r="25" spans="2:25" s="24" customFormat="1" hidden="1">
      <c r="B25" s="34">
        <v>1</v>
      </c>
      <c r="C25" s="35" t="s">
        <v>45</v>
      </c>
      <c r="E25" s="24">
        <v>108</v>
      </c>
      <c r="F25" s="36" t="s">
        <v>46</v>
      </c>
      <c r="G25" s="36" t="s">
        <v>46</v>
      </c>
      <c r="H25" s="36">
        <v>0</v>
      </c>
      <c r="I25" s="36" t="s">
        <v>46</v>
      </c>
      <c r="J25" s="36" t="s">
        <v>46</v>
      </c>
      <c r="K25" s="36" t="s">
        <v>46</v>
      </c>
      <c r="L25" s="36" t="s">
        <v>46</v>
      </c>
      <c r="M25" s="25" t="s">
        <v>47</v>
      </c>
      <c r="N25" s="25" t="s">
        <v>48</v>
      </c>
      <c r="O25" s="36" t="s">
        <v>46</v>
      </c>
      <c r="P25" s="36" t="s">
        <v>46</v>
      </c>
      <c r="Q25" s="36" t="s">
        <v>46</v>
      </c>
      <c r="R25" s="25" t="s">
        <v>49</v>
      </c>
      <c r="S25" s="25" t="s">
        <v>50</v>
      </c>
      <c r="T25" s="36" t="s">
        <v>46</v>
      </c>
      <c r="V25" s="36" t="s">
        <v>46</v>
      </c>
      <c r="X25" s="37" t="s">
        <v>51</v>
      </c>
      <c r="Y25" s="37" t="s">
        <v>51</v>
      </c>
    </row>
    <row r="26" spans="2:25" s="24" customFormat="1" hidden="1">
      <c r="B26" s="34">
        <v>2</v>
      </c>
      <c r="C26" s="35" t="s">
        <v>52</v>
      </c>
      <c r="E26" s="24">
        <v>109</v>
      </c>
      <c r="F26" s="36" t="s">
        <v>46</v>
      </c>
      <c r="G26" s="36" t="s">
        <v>46</v>
      </c>
      <c r="H26" s="36">
        <v>0</v>
      </c>
      <c r="I26" s="36" t="s">
        <v>46</v>
      </c>
      <c r="J26" s="36" t="s">
        <v>46</v>
      </c>
      <c r="K26" s="36" t="s">
        <v>46</v>
      </c>
      <c r="L26" s="36" t="s">
        <v>46</v>
      </c>
      <c r="M26" s="25" t="s">
        <v>47</v>
      </c>
      <c r="N26" s="25" t="s">
        <v>48</v>
      </c>
      <c r="O26" s="36" t="s">
        <v>46</v>
      </c>
      <c r="P26" s="36" t="s">
        <v>46</v>
      </c>
      <c r="Q26" s="36" t="s">
        <v>46</v>
      </c>
      <c r="R26" s="25" t="s">
        <v>49</v>
      </c>
      <c r="S26" s="25" t="s">
        <v>50</v>
      </c>
      <c r="T26" s="36" t="s">
        <v>46</v>
      </c>
      <c r="V26" s="36" t="s">
        <v>46</v>
      </c>
      <c r="X26" s="37" t="s">
        <v>51</v>
      </c>
      <c r="Y26" s="37" t="s">
        <v>51</v>
      </c>
    </row>
    <row r="27" spans="2:25" s="24" customFormat="1" hidden="1">
      <c r="B27" s="34">
        <v>3</v>
      </c>
      <c r="C27" s="35" t="s">
        <v>53</v>
      </c>
      <c r="E27" s="24">
        <v>110</v>
      </c>
      <c r="F27" s="36" t="s">
        <v>46</v>
      </c>
      <c r="G27" s="36" t="s">
        <v>46</v>
      </c>
      <c r="H27" s="36">
        <v>0</v>
      </c>
      <c r="I27" s="36" t="s">
        <v>46</v>
      </c>
      <c r="J27" s="36" t="s">
        <v>46</v>
      </c>
      <c r="K27" s="36" t="s">
        <v>46</v>
      </c>
      <c r="L27" s="36" t="s">
        <v>46</v>
      </c>
      <c r="M27" s="25" t="s">
        <v>47</v>
      </c>
      <c r="N27" s="25" t="s">
        <v>48</v>
      </c>
      <c r="O27" s="36" t="s">
        <v>46</v>
      </c>
      <c r="P27" s="36" t="s">
        <v>46</v>
      </c>
      <c r="Q27" s="36" t="s">
        <v>46</v>
      </c>
      <c r="R27" s="25" t="s">
        <v>49</v>
      </c>
      <c r="S27" s="25" t="s">
        <v>50</v>
      </c>
      <c r="T27" s="36" t="s">
        <v>46</v>
      </c>
      <c r="V27" s="36" t="s">
        <v>46</v>
      </c>
      <c r="X27" s="37" t="s">
        <v>51</v>
      </c>
      <c r="Y27" s="37" t="s">
        <v>51</v>
      </c>
    </row>
    <row r="28" spans="2:25" s="24" customFormat="1" hidden="1">
      <c r="B28" s="34">
        <v>4</v>
      </c>
      <c r="C28" s="35" t="s">
        <v>54</v>
      </c>
      <c r="E28" s="24">
        <v>111</v>
      </c>
      <c r="F28" s="25" t="s">
        <v>50</v>
      </c>
      <c r="G28" s="36" t="s">
        <v>46</v>
      </c>
      <c r="H28" s="36">
        <v>0</v>
      </c>
      <c r="I28" s="36" t="s">
        <v>46</v>
      </c>
      <c r="J28" s="25" t="s">
        <v>48</v>
      </c>
      <c r="K28" s="25" t="s">
        <v>55</v>
      </c>
      <c r="L28" s="25" t="s">
        <v>48</v>
      </c>
      <c r="M28" s="25" t="s">
        <v>47</v>
      </c>
      <c r="N28" s="25" t="s">
        <v>48</v>
      </c>
      <c r="O28" s="36" t="s">
        <v>46</v>
      </c>
      <c r="P28" s="36" t="s">
        <v>46</v>
      </c>
      <c r="Q28" s="25" t="s">
        <v>50</v>
      </c>
      <c r="R28" s="25" t="s">
        <v>49</v>
      </c>
      <c r="S28" s="25" t="s">
        <v>50</v>
      </c>
      <c r="T28" s="25">
        <v>11</v>
      </c>
      <c r="V28" s="25" t="s">
        <v>50</v>
      </c>
      <c r="X28" s="37" t="s">
        <v>51</v>
      </c>
      <c r="Y28" s="37" t="s">
        <v>51</v>
      </c>
    </row>
    <row r="29" spans="2:25" s="24" customFormat="1" hidden="1">
      <c r="B29" s="34">
        <v>5</v>
      </c>
      <c r="C29" s="35" t="s">
        <v>56</v>
      </c>
      <c r="E29" s="24">
        <v>112</v>
      </c>
      <c r="F29" s="25" t="s">
        <v>50</v>
      </c>
      <c r="G29" s="36" t="s">
        <v>46</v>
      </c>
      <c r="H29" s="36">
        <v>0</v>
      </c>
      <c r="I29" s="36" t="s">
        <v>46</v>
      </c>
      <c r="J29" s="25" t="s">
        <v>48</v>
      </c>
      <c r="K29" s="25" t="s">
        <v>55</v>
      </c>
      <c r="L29" s="25" t="s">
        <v>48</v>
      </c>
      <c r="M29" s="25" t="s">
        <v>47</v>
      </c>
      <c r="N29" s="25" t="s">
        <v>48</v>
      </c>
      <c r="O29" s="36" t="s">
        <v>46</v>
      </c>
      <c r="P29" s="36" t="s">
        <v>46</v>
      </c>
      <c r="Q29" s="25" t="s">
        <v>50</v>
      </c>
      <c r="R29" s="25" t="s">
        <v>49</v>
      </c>
      <c r="S29" s="25" t="s">
        <v>50</v>
      </c>
      <c r="T29" s="25">
        <v>11</v>
      </c>
      <c r="V29" s="25" t="s">
        <v>50</v>
      </c>
      <c r="X29" s="37" t="s">
        <v>51</v>
      </c>
      <c r="Y29" s="37" t="s">
        <v>51</v>
      </c>
    </row>
    <row r="30" spans="2:25" s="24" customFormat="1" hidden="1">
      <c r="B30" s="34">
        <v>6</v>
      </c>
      <c r="C30" s="35" t="s">
        <v>57</v>
      </c>
      <c r="E30" s="24">
        <v>101</v>
      </c>
      <c r="F30" s="25" t="s">
        <v>50</v>
      </c>
      <c r="G30" s="36" t="s">
        <v>46</v>
      </c>
      <c r="H30" s="36">
        <v>0</v>
      </c>
      <c r="I30" s="36" t="s">
        <v>46</v>
      </c>
      <c r="J30" s="25" t="s">
        <v>48</v>
      </c>
      <c r="K30" s="25" t="s">
        <v>55</v>
      </c>
      <c r="L30" s="25" t="s">
        <v>48</v>
      </c>
      <c r="M30" s="25" t="s">
        <v>47</v>
      </c>
      <c r="N30" s="25" t="s">
        <v>48</v>
      </c>
      <c r="O30" s="36" t="s">
        <v>46</v>
      </c>
      <c r="P30" s="36" t="s">
        <v>46</v>
      </c>
      <c r="Q30" s="25" t="s">
        <v>50</v>
      </c>
      <c r="R30" s="25" t="s">
        <v>49</v>
      </c>
      <c r="S30" s="25" t="s">
        <v>50</v>
      </c>
      <c r="T30" s="25">
        <v>11</v>
      </c>
      <c r="V30" s="25" t="s">
        <v>50</v>
      </c>
      <c r="X30" s="37" t="s">
        <v>51</v>
      </c>
      <c r="Y30" s="37" t="s">
        <v>51</v>
      </c>
    </row>
    <row r="31" spans="2:25" s="24" customFormat="1" hidden="1">
      <c r="B31" s="34">
        <v>7</v>
      </c>
      <c r="C31" s="35" t="s">
        <v>58</v>
      </c>
      <c r="E31" s="24">
        <v>102</v>
      </c>
      <c r="F31" s="25" t="s">
        <v>50</v>
      </c>
      <c r="G31" s="36" t="s">
        <v>46</v>
      </c>
      <c r="H31" s="36">
        <v>0</v>
      </c>
      <c r="I31" s="36" t="s">
        <v>46</v>
      </c>
      <c r="J31" s="25" t="s">
        <v>48</v>
      </c>
      <c r="K31" s="25" t="s">
        <v>55</v>
      </c>
      <c r="L31" s="25" t="s">
        <v>59</v>
      </c>
      <c r="M31" s="25" t="s">
        <v>47</v>
      </c>
      <c r="N31" s="25" t="s">
        <v>59</v>
      </c>
      <c r="O31" s="36" t="s">
        <v>46</v>
      </c>
      <c r="P31" s="36" t="s">
        <v>46</v>
      </c>
      <c r="Q31" s="25" t="s">
        <v>50</v>
      </c>
      <c r="R31" s="25" t="s">
        <v>49</v>
      </c>
      <c r="S31" s="25" t="s">
        <v>50</v>
      </c>
      <c r="T31" s="25">
        <v>11</v>
      </c>
      <c r="V31" s="25" t="s">
        <v>50</v>
      </c>
      <c r="X31" s="37" t="s">
        <v>51</v>
      </c>
      <c r="Y31" s="37" t="s">
        <v>51</v>
      </c>
    </row>
    <row r="32" spans="2:25" s="24" customFormat="1" hidden="1">
      <c r="B32" s="34">
        <v>8</v>
      </c>
      <c r="C32" s="35" t="s">
        <v>60</v>
      </c>
      <c r="E32" s="24">
        <v>103</v>
      </c>
      <c r="F32" s="25" t="s">
        <v>50</v>
      </c>
      <c r="G32" s="36" t="s">
        <v>46</v>
      </c>
      <c r="H32" s="36">
        <v>0</v>
      </c>
      <c r="I32" s="36" t="s">
        <v>46</v>
      </c>
      <c r="J32" s="25" t="s">
        <v>48</v>
      </c>
      <c r="K32" s="25" t="s">
        <v>55</v>
      </c>
      <c r="L32" s="25" t="s">
        <v>59</v>
      </c>
      <c r="M32" s="25" t="s">
        <v>47</v>
      </c>
      <c r="N32" s="25" t="s">
        <v>59</v>
      </c>
      <c r="O32" s="36" t="s">
        <v>46</v>
      </c>
      <c r="P32" s="36" t="s">
        <v>46</v>
      </c>
      <c r="Q32" s="25" t="s">
        <v>50</v>
      </c>
      <c r="R32" s="25" t="s">
        <v>49</v>
      </c>
      <c r="S32" s="25" t="s">
        <v>50</v>
      </c>
      <c r="T32" s="25">
        <v>11</v>
      </c>
      <c r="V32" s="25" t="s">
        <v>50</v>
      </c>
      <c r="X32" s="37" t="s">
        <v>51</v>
      </c>
      <c r="Y32" s="37" t="s">
        <v>51</v>
      </c>
    </row>
    <row r="33" spans="2:25" s="24" customFormat="1" hidden="1">
      <c r="B33" s="34">
        <v>9</v>
      </c>
      <c r="C33" s="35" t="s">
        <v>61</v>
      </c>
      <c r="E33" s="24">
        <v>104</v>
      </c>
      <c r="F33" s="25" t="s">
        <v>50</v>
      </c>
      <c r="G33" s="36" t="s">
        <v>46</v>
      </c>
      <c r="H33" s="36">
        <v>0</v>
      </c>
      <c r="I33" s="36" t="s">
        <v>46</v>
      </c>
      <c r="J33" s="25" t="s">
        <v>48</v>
      </c>
      <c r="K33" s="25" t="s">
        <v>55</v>
      </c>
      <c r="L33" s="25" t="s">
        <v>59</v>
      </c>
      <c r="M33" s="25" t="s">
        <v>47</v>
      </c>
      <c r="N33" s="25" t="s">
        <v>59</v>
      </c>
      <c r="O33" s="36" t="s">
        <v>46</v>
      </c>
      <c r="P33" s="36" t="s">
        <v>46</v>
      </c>
      <c r="Q33" s="25" t="s">
        <v>50</v>
      </c>
      <c r="R33" s="25" t="s">
        <v>49</v>
      </c>
      <c r="S33" s="25" t="s">
        <v>50</v>
      </c>
      <c r="T33" s="25">
        <v>11</v>
      </c>
      <c r="V33" s="25" t="s">
        <v>50</v>
      </c>
      <c r="X33" s="37" t="s">
        <v>51</v>
      </c>
      <c r="Y33" s="37" t="s">
        <v>51</v>
      </c>
    </row>
    <row r="34" spans="2:25" s="24" customFormat="1" hidden="1">
      <c r="E34" s="24">
        <v>105</v>
      </c>
      <c r="F34" s="25" t="s">
        <v>50</v>
      </c>
      <c r="G34" s="36" t="s">
        <v>46</v>
      </c>
      <c r="H34" s="36">
        <v>0</v>
      </c>
      <c r="I34" s="36" t="s">
        <v>46</v>
      </c>
      <c r="J34" s="25" t="s">
        <v>59</v>
      </c>
      <c r="K34" s="25" t="s">
        <v>55</v>
      </c>
      <c r="L34" s="25" t="s">
        <v>59</v>
      </c>
      <c r="M34" s="25" t="s">
        <v>47</v>
      </c>
      <c r="N34" s="25" t="s">
        <v>59</v>
      </c>
      <c r="O34" s="36" t="s">
        <v>46</v>
      </c>
      <c r="P34" s="36" t="s">
        <v>46</v>
      </c>
      <c r="Q34" s="25" t="s">
        <v>50</v>
      </c>
      <c r="R34" s="25" t="s">
        <v>49</v>
      </c>
      <c r="S34" s="25" t="s">
        <v>50</v>
      </c>
      <c r="T34" s="25">
        <v>11</v>
      </c>
      <c r="V34" s="25" t="s">
        <v>50</v>
      </c>
      <c r="X34" s="37" t="s">
        <v>51</v>
      </c>
      <c r="Y34" s="37" t="s">
        <v>51</v>
      </c>
    </row>
    <row r="35" spans="2:25" s="24" customFormat="1" hidden="1">
      <c r="E35" s="24">
        <v>106</v>
      </c>
      <c r="F35" s="25" t="s">
        <v>50</v>
      </c>
      <c r="G35" s="36" t="s">
        <v>46</v>
      </c>
      <c r="H35" s="36">
        <v>0</v>
      </c>
      <c r="I35" s="36" t="s">
        <v>46</v>
      </c>
      <c r="J35" s="25" t="s">
        <v>59</v>
      </c>
      <c r="K35" s="25" t="s">
        <v>55</v>
      </c>
      <c r="L35" s="25" t="s">
        <v>59</v>
      </c>
      <c r="M35" s="25" t="s">
        <v>47</v>
      </c>
      <c r="N35" s="25" t="s">
        <v>59</v>
      </c>
      <c r="O35" s="36" t="s">
        <v>46</v>
      </c>
      <c r="P35" s="36" t="s">
        <v>46</v>
      </c>
      <c r="Q35" s="25" t="s">
        <v>50</v>
      </c>
      <c r="R35" s="25" t="s">
        <v>49</v>
      </c>
      <c r="S35" s="25" t="s">
        <v>50</v>
      </c>
      <c r="T35" s="25">
        <v>11</v>
      </c>
      <c r="V35" s="25" t="s">
        <v>50</v>
      </c>
      <c r="X35" s="37" t="s">
        <v>51</v>
      </c>
      <c r="Y35" s="37" t="s">
        <v>51</v>
      </c>
    </row>
    <row r="36" spans="2:25" s="24" customFormat="1" hidden="1">
      <c r="E36" s="24">
        <v>107</v>
      </c>
      <c r="F36" s="25" t="s">
        <v>50</v>
      </c>
      <c r="G36" s="36" t="s">
        <v>46</v>
      </c>
      <c r="H36" s="36">
        <v>0</v>
      </c>
      <c r="I36" s="36" t="s">
        <v>46</v>
      </c>
      <c r="J36" s="25" t="s">
        <v>59</v>
      </c>
      <c r="K36" s="25" t="s">
        <v>55</v>
      </c>
      <c r="L36" s="25" t="s">
        <v>59</v>
      </c>
      <c r="M36" s="25" t="s">
        <v>47</v>
      </c>
      <c r="N36" s="25" t="s">
        <v>59</v>
      </c>
      <c r="O36" s="36" t="s">
        <v>46</v>
      </c>
      <c r="P36" s="36" t="s">
        <v>46</v>
      </c>
      <c r="Q36" s="25" t="s">
        <v>50</v>
      </c>
      <c r="R36" s="25" t="s">
        <v>49</v>
      </c>
      <c r="S36" s="25" t="s">
        <v>50</v>
      </c>
      <c r="T36" s="25">
        <v>11</v>
      </c>
      <c r="V36" s="25" t="s">
        <v>50</v>
      </c>
      <c r="X36" s="37" t="s">
        <v>51</v>
      </c>
      <c r="Y36" s="37" t="s">
        <v>51</v>
      </c>
    </row>
    <row r="37" spans="2:25" s="24" customFormat="1" hidden="1">
      <c r="E37" s="24">
        <v>208</v>
      </c>
      <c r="F37" s="25" t="s">
        <v>50</v>
      </c>
      <c r="G37" s="36" t="s">
        <v>46</v>
      </c>
      <c r="H37" s="36">
        <v>0</v>
      </c>
      <c r="I37" s="37" t="s">
        <v>62</v>
      </c>
      <c r="J37" s="25" t="s">
        <v>59</v>
      </c>
      <c r="K37" s="25" t="s">
        <v>55</v>
      </c>
      <c r="L37" s="25" t="s">
        <v>63</v>
      </c>
      <c r="M37" s="25" t="s">
        <v>64</v>
      </c>
      <c r="N37" s="25" t="s">
        <v>63</v>
      </c>
      <c r="O37" s="25">
        <v>21</v>
      </c>
      <c r="P37" s="25" t="s">
        <v>65</v>
      </c>
      <c r="Q37" s="25" t="s">
        <v>65</v>
      </c>
      <c r="R37" s="25" t="s">
        <v>49</v>
      </c>
      <c r="S37" s="25" t="s">
        <v>65</v>
      </c>
      <c r="T37" s="25">
        <v>21</v>
      </c>
      <c r="V37" s="25" t="s">
        <v>65</v>
      </c>
      <c r="X37" s="37" t="s">
        <v>51</v>
      </c>
      <c r="Y37" s="37" t="s">
        <v>51</v>
      </c>
    </row>
    <row r="38" spans="2:25" s="24" customFormat="1" hidden="1">
      <c r="E38" s="24">
        <v>209</v>
      </c>
      <c r="F38" s="25" t="s">
        <v>50</v>
      </c>
      <c r="G38" s="36" t="s">
        <v>46</v>
      </c>
      <c r="H38" s="36">
        <v>0</v>
      </c>
      <c r="I38" s="37" t="s">
        <v>62</v>
      </c>
      <c r="J38" s="25" t="s">
        <v>59</v>
      </c>
      <c r="K38" s="25" t="s">
        <v>55</v>
      </c>
      <c r="L38" s="25" t="s">
        <v>63</v>
      </c>
      <c r="M38" s="25" t="s">
        <v>64</v>
      </c>
      <c r="N38" s="25" t="s">
        <v>63</v>
      </c>
      <c r="O38" s="25">
        <v>21</v>
      </c>
      <c r="P38" s="25" t="s">
        <v>65</v>
      </c>
      <c r="Q38" s="25" t="s">
        <v>65</v>
      </c>
      <c r="R38" s="25" t="s">
        <v>49</v>
      </c>
      <c r="S38" s="25" t="s">
        <v>65</v>
      </c>
      <c r="T38" s="25">
        <v>21</v>
      </c>
      <c r="V38" s="25" t="s">
        <v>65</v>
      </c>
      <c r="X38" s="37" t="s">
        <v>51</v>
      </c>
      <c r="Y38" s="37" t="s">
        <v>51</v>
      </c>
    </row>
    <row r="39" spans="2:25" s="24" customFormat="1" hidden="1">
      <c r="E39" s="24">
        <v>210</v>
      </c>
      <c r="F39" s="25" t="s">
        <v>50</v>
      </c>
      <c r="G39" s="36" t="s">
        <v>46</v>
      </c>
      <c r="H39" s="36">
        <v>0</v>
      </c>
      <c r="I39" s="37" t="s">
        <v>62</v>
      </c>
      <c r="J39" s="25" t="s">
        <v>59</v>
      </c>
      <c r="K39" s="25" t="s">
        <v>55</v>
      </c>
      <c r="L39" s="25" t="s">
        <v>63</v>
      </c>
      <c r="M39" s="25" t="s">
        <v>64</v>
      </c>
      <c r="N39" s="25" t="s">
        <v>63</v>
      </c>
      <c r="O39" s="25">
        <v>21</v>
      </c>
      <c r="P39" s="25" t="s">
        <v>65</v>
      </c>
      <c r="Q39" s="25" t="s">
        <v>65</v>
      </c>
      <c r="R39" s="25" t="s">
        <v>49</v>
      </c>
      <c r="S39" s="25" t="s">
        <v>65</v>
      </c>
      <c r="T39" s="25">
        <v>21</v>
      </c>
      <c r="V39" s="25" t="s">
        <v>65</v>
      </c>
      <c r="X39" s="37" t="s">
        <v>51</v>
      </c>
      <c r="Y39" s="37" t="s">
        <v>51</v>
      </c>
    </row>
    <row r="40" spans="2:25" s="24" customFormat="1" hidden="1">
      <c r="E40" s="24">
        <v>211</v>
      </c>
      <c r="F40" s="25" t="s">
        <v>65</v>
      </c>
      <c r="G40" s="25" t="s">
        <v>66</v>
      </c>
      <c r="H40" s="25">
        <v>2</v>
      </c>
      <c r="I40" s="25" t="s">
        <v>65</v>
      </c>
      <c r="J40" s="25" t="s">
        <v>63</v>
      </c>
      <c r="K40" s="25" t="s">
        <v>55</v>
      </c>
      <c r="L40" s="25" t="s">
        <v>63</v>
      </c>
      <c r="M40" s="25" t="s">
        <v>64</v>
      </c>
      <c r="N40" s="25" t="s">
        <v>63</v>
      </c>
      <c r="O40" s="25">
        <v>21</v>
      </c>
      <c r="P40" s="25" t="s">
        <v>65</v>
      </c>
      <c r="Q40" s="25" t="s">
        <v>65</v>
      </c>
      <c r="R40" s="25" t="s">
        <v>49</v>
      </c>
      <c r="S40" s="25" t="s">
        <v>65</v>
      </c>
      <c r="T40" s="25">
        <v>21</v>
      </c>
      <c r="V40" s="25" t="s">
        <v>65</v>
      </c>
      <c r="X40" s="37" t="s">
        <v>51</v>
      </c>
      <c r="Y40" s="37" t="s">
        <v>51</v>
      </c>
    </row>
    <row r="41" spans="2:25" s="24" customFormat="1" hidden="1">
      <c r="E41" s="24">
        <v>212</v>
      </c>
      <c r="F41" s="25" t="s">
        <v>65</v>
      </c>
      <c r="G41" s="25" t="s">
        <v>66</v>
      </c>
      <c r="H41" s="25">
        <v>2</v>
      </c>
      <c r="I41" s="25" t="s">
        <v>65</v>
      </c>
      <c r="J41" s="25" t="s">
        <v>63</v>
      </c>
      <c r="K41" s="25" t="s">
        <v>55</v>
      </c>
      <c r="L41" s="25" t="s">
        <v>63</v>
      </c>
      <c r="M41" s="25" t="s">
        <v>64</v>
      </c>
      <c r="N41" s="25" t="s">
        <v>63</v>
      </c>
      <c r="O41" s="25">
        <v>21</v>
      </c>
      <c r="P41" s="25" t="s">
        <v>65</v>
      </c>
      <c r="Q41" s="25" t="s">
        <v>65</v>
      </c>
      <c r="R41" s="25" t="s">
        <v>49</v>
      </c>
      <c r="S41" s="25" t="s">
        <v>65</v>
      </c>
      <c r="T41" s="25">
        <v>21</v>
      </c>
      <c r="V41" s="25" t="s">
        <v>65</v>
      </c>
      <c r="X41" s="25" t="s">
        <v>65</v>
      </c>
      <c r="Y41" s="25" t="s">
        <v>67</v>
      </c>
    </row>
    <row r="42" spans="2:25" s="24" customFormat="1" hidden="1">
      <c r="E42" s="24">
        <v>201</v>
      </c>
      <c r="F42" s="25" t="s">
        <v>65</v>
      </c>
      <c r="G42" s="25" t="s">
        <v>66</v>
      </c>
      <c r="H42" s="25">
        <v>2</v>
      </c>
      <c r="I42" s="25" t="s">
        <v>65</v>
      </c>
      <c r="J42" s="25" t="s">
        <v>63</v>
      </c>
      <c r="K42" s="25" t="s">
        <v>55</v>
      </c>
      <c r="L42" s="25" t="s">
        <v>63</v>
      </c>
      <c r="M42" s="25" t="s">
        <v>64</v>
      </c>
      <c r="N42" s="25" t="s">
        <v>63</v>
      </c>
      <c r="O42" s="25">
        <v>21</v>
      </c>
      <c r="P42" s="25" t="s">
        <v>65</v>
      </c>
      <c r="Q42" s="25" t="s">
        <v>65</v>
      </c>
      <c r="R42" s="25" t="s">
        <v>49</v>
      </c>
      <c r="S42" s="25" t="s">
        <v>65</v>
      </c>
      <c r="T42" s="25">
        <v>21</v>
      </c>
      <c r="V42" s="25" t="s">
        <v>65</v>
      </c>
      <c r="X42" s="25" t="s">
        <v>65</v>
      </c>
      <c r="Y42" s="25" t="s">
        <v>67</v>
      </c>
    </row>
    <row r="43" spans="2:25" s="24" customFormat="1" hidden="1">
      <c r="E43" s="24">
        <v>202</v>
      </c>
      <c r="F43" s="25" t="s">
        <v>65</v>
      </c>
      <c r="G43" s="25" t="s">
        <v>66</v>
      </c>
      <c r="H43" s="25">
        <v>2</v>
      </c>
      <c r="I43" s="25" t="s">
        <v>65</v>
      </c>
      <c r="J43" s="25" t="s">
        <v>63</v>
      </c>
      <c r="K43" s="25" t="s">
        <v>55</v>
      </c>
      <c r="L43" s="25" t="s">
        <v>68</v>
      </c>
      <c r="M43" s="25" t="s">
        <v>64</v>
      </c>
      <c r="N43" s="25" t="s">
        <v>68</v>
      </c>
      <c r="O43" s="25">
        <v>21</v>
      </c>
      <c r="P43" s="25" t="s">
        <v>65</v>
      </c>
      <c r="Q43" s="25" t="s">
        <v>65</v>
      </c>
      <c r="R43" s="25" t="s">
        <v>49</v>
      </c>
      <c r="S43" s="25" t="s">
        <v>65</v>
      </c>
      <c r="T43" s="25">
        <v>21</v>
      </c>
      <c r="V43" s="25" t="s">
        <v>65</v>
      </c>
      <c r="X43" s="25" t="s">
        <v>65</v>
      </c>
      <c r="Y43" s="25" t="s">
        <v>67</v>
      </c>
    </row>
    <row r="44" spans="2:25" s="24" customFormat="1" hidden="1">
      <c r="E44" s="24">
        <v>203</v>
      </c>
      <c r="F44" s="25" t="s">
        <v>65</v>
      </c>
      <c r="G44" s="25" t="s">
        <v>66</v>
      </c>
      <c r="H44" s="25">
        <v>2</v>
      </c>
      <c r="I44" s="25" t="s">
        <v>65</v>
      </c>
      <c r="J44" s="25" t="s">
        <v>63</v>
      </c>
      <c r="K44" s="25" t="s">
        <v>55</v>
      </c>
      <c r="L44" s="25" t="s">
        <v>68</v>
      </c>
      <c r="M44" s="25" t="s">
        <v>64</v>
      </c>
      <c r="N44" s="25" t="s">
        <v>68</v>
      </c>
      <c r="O44" s="25">
        <v>21</v>
      </c>
      <c r="P44" s="25" t="s">
        <v>65</v>
      </c>
      <c r="Q44" s="25" t="s">
        <v>65</v>
      </c>
      <c r="R44" s="25" t="s">
        <v>49</v>
      </c>
      <c r="S44" s="25" t="s">
        <v>65</v>
      </c>
      <c r="T44" s="25">
        <v>21</v>
      </c>
      <c r="V44" s="25" t="s">
        <v>65</v>
      </c>
      <c r="X44" s="25" t="s">
        <v>65</v>
      </c>
      <c r="Y44" s="25" t="s">
        <v>67</v>
      </c>
    </row>
    <row r="45" spans="2:25" s="24" customFormat="1" hidden="1">
      <c r="E45" s="24">
        <v>204</v>
      </c>
      <c r="F45" s="25" t="s">
        <v>65</v>
      </c>
      <c r="G45" s="25" t="s">
        <v>66</v>
      </c>
      <c r="H45" s="25">
        <v>2</v>
      </c>
      <c r="I45" s="25" t="s">
        <v>65</v>
      </c>
      <c r="J45" s="25" t="s">
        <v>63</v>
      </c>
      <c r="K45" s="25" t="s">
        <v>55</v>
      </c>
      <c r="L45" s="25" t="s">
        <v>68</v>
      </c>
      <c r="M45" s="25" t="s">
        <v>64</v>
      </c>
      <c r="N45" s="25" t="s">
        <v>68</v>
      </c>
      <c r="O45" s="25">
        <v>21</v>
      </c>
      <c r="P45" s="25" t="s">
        <v>65</v>
      </c>
      <c r="Q45" s="25" t="s">
        <v>65</v>
      </c>
      <c r="R45" s="25" t="s">
        <v>49</v>
      </c>
      <c r="S45" s="25" t="s">
        <v>65</v>
      </c>
      <c r="T45" s="25">
        <v>21</v>
      </c>
      <c r="V45" s="25" t="s">
        <v>65</v>
      </c>
      <c r="X45" s="25" t="s">
        <v>65</v>
      </c>
      <c r="Y45" s="25" t="s">
        <v>67</v>
      </c>
    </row>
    <row r="46" spans="2:25" s="24" customFormat="1" hidden="1">
      <c r="E46" s="24">
        <v>205</v>
      </c>
      <c r="F46" s="25" t="s">
        <v>65</v>
      </c>
      <c r="G46" s="25" t="s">
        <v>66</v>
      </c>
      <c r="H46" s="25">
        <v>2</v>
      </c>
      <c r="I46" s="25" t="s">
        <v>65</v>
      </c>
      <c r="J46" s="25" t="s">
        <v>68</v>
      </c>
      <c r="K46" s="25" t="s">
        <v>55</v>
      </c>
      <c r="L46" s="25" t="s">
        <v>68</v>
      </c>
      <c r="M46" s="25" t="s">
        <v>64</v>
      </c>
      <c r="N46" s="25" t="s">
        <v>68</v>
      </c>
      <c r="O46" s="25">
        <v>21</v>
      </c>
      <c r="P46" s="25" t="s">
        <v>65</v>
      </c>
      <c r="Q46" s="25" t="s">
        <v>65</v>
      </c>
      <c r="R46" s="25" t="s">
        <v>49</v>
      </c>
      <c r="S46" s="25" t="s">
        <v>65</v>
      </c>
      <c r="T46" s="25">
        <v>21</v>
      </c>
      <c r="V46" s="25" t="s">
        <v>65</v>
      </c>
      <c r="X46" s="25" t="s">
        <v>65</v>
      </c>
      <c r="Y46" s="25" t="s">
        <v>67</v>
      </c>
    </row>
    <row r="47" spans="2:25" s="24" customFormat="1" hidden="1">
      <c r="E47" s="24">
        <v>206</v>
      </c>
      <c r="F47" s="25" t="s">
        <v>65</v>
      </c>
      <c r="G47" s="25" t="s">
        <v>66</v>
      </c>
      <c r="H47" s="25">
        <v>2</v>
      </c>
      <c r="I47" s="25" t="s">
        <v>65</v>
      </c>
      <c r="J47" s="25" t="s">
        <v>68</v>
      </c>
      <c r="K47" s="25" t="s">
        <v>55</v>
      </c>
      <c r="L47" s="25" t="s">
        <v>68</v>
      </c>
      <c r="M47" s="25" t="s">
        <v>64</v>
      </c>
      <c r="N47" s="25" t="s">
        <v>68</v>
      </c>
      <c r="O47" s="25">
        <v>21</v>
      </c>
      <c r="P47" s="25" t="s">
        <v>65</v>
      </c>
      <c r="Q47" s="25" t="s">
        <v>65</v>
      </c>
      <c r="R47" s="25" t="s">
        <v>49</v>
      </c>
      <c r="S47" s="25" t="s">
        <v>65</v>
      </c>
      <c r="T47" s="25">
        <v>21</v>
      </c>
      <c r="V47" s="25" t="s">
        <v>65</v>
      </c>
      <c r="X47" s="25" t="s">
        <v>65</v>
      </c>
      <c r="Y47" s="25" t="s">
        <v>67</v>
      </c>
    </row>
    <row r="48" spans="2:25" s="24" customFormat="1" hidden="1">
      <c r="E48" s="24">
        <v>207</v>
      </c>
      <c r="F48" s="25" t="s">
        <v>65</v>
      </c>
      <c r="G48" s="25" t="s">
        <v>66</v>
      </c>
      <c r="H48" s="25">
        <v>2</v>
      </c>
      <c r="I48" s="25" t="s">
        <v>65</v>
      </c>
      <c r="J48" s="25" t="s">
        <v>68</v>
      </c>
      <c r="K48" s="25" t="s">
        <v>55</v>
      </c>
      <c r="L48" s="25" t="s">
        <v>68</v>
      </c>
      <c r="M48" s="25" t="s">
        <v>64</v>
      </c>
      <c r="N48" s="25" t="s">
        <v>68</v>
      </c>
      <c r="O48" s="25">
        <v>21</v>
      </c>
      <c r="P48" s="25" t="s">
        <v>65</v>
      </c>
      <c r="Q48" s="25" t="s">
        <v>65</v>
      </c>
      <c r="R48" s="25" t="s">
        <v>49</v>
      </c>
      <c r="S48" s="25" t="s">
        <v>65</v>
      </c>
      <c r="T48" s="25">
        <v>21</v>
      </c>
      <c r="V48" s="25" t="s">
        <v>65</v>
      </c>
      <c r="X48" s="25" t="s">
        <v>65</v>
      </c>
      <c r="Y48" s="25" t="s">
        <v>67</v>
      </c>
    </row>
    <row r="49" spans="5:25" s="24" customFormat="1" hidden="1">
      <c r="E49" s="24">
        <v>308</v>
      </c>
      <c r="F49" s="25" t="s">
        <v>65</v>
      </c>
      <c r="G49" s="25" t="s">
        <v>66</v>
      </c>
      <c r="H49" s="25">
        <v>2</v>
      </c>
      <c r="I49" s="25" t="s">
        <v>65</v>
      </c>
      <c r="J49" s="25" t="s">
        <v>68</v>
      </c>
      <c r="K49" s="25" t="s">
        <v>69</v>
      </c>
      <c r="L49" s="25" t="s">
        <v>70</v>
      </c>
      <c r="M49" s="25" t="s">
        <v>71</v>
      </c>
      <c r="N49" s="25" t="s">
        <v>70</v>
      </c>
      <c r="O49" s="25">
        <v>31</v>
      </c>
      <c r="P49" s="25" t="s">
        <v>70</v>
      </c>
      <c r="Q49" s="25" t="s">
        <v>70</v>
      </c>
      <c r="R49" s="25" t="s">
        <v>72</v>
      </c>
      <c r="S49" s="25" t="s">
        <v>70</v>
      </c>
      <c r="T49" s="25">
        <v>31</v>
      </c>
      <c r="V49" s="25" t="s">
        <v>70</v>
      </c>
      <c r="X49" s="25" t="s">
        <v>70</v>
      </c>
      <c r="Y49" s="25" t="s">
        <v>73</v>
      </c>
    </row>
    <row r="50" spans="5:25" s="24" customFormat="1" hidden="1">
      <c r="E50" s="24">
        <v>309</v>
      </c>
      <c r="F50" s="25" t="s">
        <v>65</v>
      </c>
      <c r="G50" s="25" t="s">
        <v>66</v>
      </c>
      <c r="H50" s="25">
        <v>2</v>
      </c>
      <c r="I50" s="25" t="s">
        <v>65</v>
      </c>
      <c r="J50" s="25" t="s">
        <v>68</v>
      </c>
      <c r="K50" s="25" t="s">
        <v>69</v>
      </c>
      <c r="L50" s="25" t="s">
        <v>70</v>
      </c>
      <c r="M50" s="25" t="s">
        <v>71</v>
      </c>
      <c r="N50" s="25" t="s">
        <v>70</v>
      </c>
      <c r="O50" s="25">
        <v>31</v>
      </c>
      <c r="P50" s="25" t="s">
        <v>70</v>
      </c>
      <c r="Q50" s="25" t="s">
        <v>70</v>
      </c>
      <c r="R50" s="25" t="s">
        <v>72</v>
      </c>
      <c r="S50" s="25" t="s">
        <v>70</v>
      </c>
      <c r="T50" s="25">
        <v>31</v>
      </c>
      <c r="V50" s="25" t="s">
        <v>70</v>
      </c>
      <c r="X50" s="25" t="s">
        <v>70</v>
      </c>
      <c r="Y50" s="25" t="s">
        <v>73</v>
      </c>
    </row>
    <row r="51" spans="5:25" s="24" customFormat="1" hidden="1">
      <c r="E51" s="24">
        <v>310</v>
      </c>
      <c r="F51" s="25" t="s">
        <v>65</v>
      </c>
      <c r="G51" s="25" t="s">
        <v>66</v>
      </c>
      <c r="H51" s="25">
        <v>2</v>
      </c>
      <c r="I51" s="25" t="s">
        <v>65</v>
      </c>
      <c r="J51" s="25" t="s">
        <v>68</v>
      </c>
      <c r="K51" s="25" t="s">
        <v>69</v>
      </c>
      <c r="L51" s="25" t="s">
        <v>70</v>
      </c>
      <c r="M51" s="25" t="s">
        <v>71</v>
      </c>
      <c r="N51" s="25" t="s">
        <v>70</v>
      </c>
      <c r="O51" s="25">
        <v>31</v>
      </c>
      <c r="P51" s="25" t="s">
        <v>70</v>
      </c>
      <c r="Q51" s="25" t="s">
        <v>70</v>
      </c>
      <c r="R51" s="25" t="s">
        <v>72</v>
      </c>
      <c r="S51" s="25" t="s">
        <v>70</v>
      </c>
      <c r="T51" s="25">
        <v>31</v>
      </c>
      <c r="V51" s="25" t="s">
        <v>70</v>
      </c>
      <c r="X51" s="25" t="s">
        <v>70</v>
      </c>
      <c r="Y51" s="25" t="s">
        <v>73</v>
      </c>
    </row>
    <row r="52" spans="5:25" s="24" customFormat="1" hidden="1">
      <c r="E52" s="24">
        <v>311</v>
      </c>
      <c r="F52" s="25" t="s">
        <v>70</v>
      </c>
      <c r="G52" s="25" t="s">
        <v>66</v>
      </c>
      <c r="H52" s="25">
        <v>3</v>
      </c>
      <c r="I52" s="25" t="s">
        <v>70</v>
      </c>
      <c r="J52" s="25" t="s">
        <v>74</v>
      </c>
      <c r="K52" s="25" t="s">
        <v>69</v>
      </c>
      <c r="L52" s="25" t="s">
        <v>70</v>
      </c>
      <c r="M52" s="25" t="s">
        <v>71</v>
      </c>
      <c r="N52" s="25" t="s">
        <v>70</v>
      </c>
      <c r="O52" s="25">
        <v>31</v>
      </c>
      <c r="P52" s="25" t="s">
        <v>70</v>
      </c>
      <c r="Q52" s="25" t="s">
        <v>70</v>
      </c>
      <c r="R52" s="25" t="s">
        <v>72</v>
      </c>
      <c r="S52" s="25" t="s">
        <v>70</v>
      </c>
      <c r="T52" s="25">
        <v>31</v>
      </c>
      <c r="V52" s="25" t="s">
        <v>70</v>
      </c>
      <c r="X52" s="25" t="s">
        <v>70</v>
      </c>
      <c r="Y52" s="25" t="s">
        <v>73</v>
      </c>
    </row>
    <row r="53" spans="5:25" s="24" customFormat="1" hidden="1">
      <c r="E53" s="24">
        <v>312</v>
      </c>
      <c r="F53" s="25" t="s">
        <v>70</v>
      </c>
      <c r="G53" s="25" t="s">
        <v>66</v>
      </c>
      <c r="H53" s="25">
        <v>3</v>
      </c>
      <c r="I53" s="25" t="s">
        <v>70</v>
      </c>
      <c r="J53" s="25" t="s">
        <v>74</v>
      </c>
      <c r="K53" s="25" t="s">
        <v>69</v>
      </c>
      <c r="L53" s="25" t="s">
        <v>70</v>
      </c>
      <c r="M53" s="25" t="s">
        <v>71</v>
      </c>
      <c r="N53" s="25" t="s">
        <v>70</v>
      </c>
      <c r="O53" s="25">
        <v>31</v>
      </c>
      <c r="P53" s="25" t="s">
        <v>70</v>
      </c>
      <c r="Q53" s="25" t="s">
        <v>70</v>
      </c>
      <c r="R53" s="25" t="s">
        <v>72</v>
      </c>
      <c r="S53" s="25" t="s">
        <v>70</v>
      </c>
      <c r="T53" s="25">
        <v>31</v>
      </c>
      <c r="V53" s="25" t="s">
        <v>70</v>
      </c>
      <c r="X53" s="25" t="s">
        <v>70</v>
      </c>
      <c r="Y53" s="25" t="s">
        <v>73</v>
      </c>
    </row>
    <row r="54" spans="5:25" s="24" customFormat="1" hidden="1">
      <c r="E54" s="24">
        <v>301</v>
      </c>
      <c r="F54" s="25" t="s">
        <v>70</v>
      </c>
      <c r="G54" s="25" t="s">
        <v>66</v>
      </c>
      <c r="H54" s="25">
        <v>3</v>
      </c>
      <c r="I54" s="25" t="s">
        <v>70</v>
      </c>
      <c r="J54" s="25" t="s">
        <v>74</v>
      </c>
      <c r="K54" s="25" t="s">
        <v>69</v>
      </c>
      <c r="L54" s="25" t="s">
        <v>70</v>
      </c>
      <c r="M54" s="25" t="s">
        <v>71</v>
      </c>
      <c r="N54" s="25" t="s">
        <v>70</v>
      </c>
      <c r="O54" s="25">
        <v>31</v>
      </c>
      <c r="P54" s="25" t="s">
        <v>70</v>
      </c>
      <c r="Q54" s="25" t="s">
        <v>70</v>
      </c>
      <c r="R54" s="25" t="s">
        <v>72</v>
      </c>
      <c r="S54" s="25" t="s">
        <v>70</v>
      </c>
      <c r="T54" s="25">
        <v>31</v>
      </c>
      <c r="V54" s="25" t="s">
        <v>70</v>
      </c>
      <c r="X54" s="25" t="s">
        <v>70</v>
      </c>
      <c r="Y54" s="25" t="s">
        <v>73</v>
      </c>
    </row>
    <row r="55" spans="5:25" s="24" customFormat="1" hidden="1">
      <c r="E55" s="24">
        <v>302</v>
      </c>
      <c r="F55" s="25" t="s">
        <v>70</v>
      </c>
      <c r="G55" s="25" t="s">
        <v>66</v>
      </c>
      <c r="H55" s="25">
        <v>3</v>
      </c>
      <c r="I55" s="25" t="s">
        <v>70</v>
      </c>
      <c r="J55" s="25" t="s">
        <v>74</v>
      </c>
      <c r="K55" s="25" t="s">
        <v>69</v>
      </c>
      <c r="L55" s="25" t="s">
        <v>70</v>
      </c>
      <c r="M55" s="25" t="s">
        <v>71</v>
      </c>
      <c r="N55" s="25" t="s">
        <v>70</v>
      </c>
      <c r="O55" s="25">
        <v>31</v>
      </c>
      <c r="P55" s="25" t="s">
        <v>70</v>
      </c>
      <c r="Q55" s="25" t="s">
        <v>70</v>
      </c>
      <c r="R55" s="25" t="s">
        <v>72</v>
      </c>
      <c r="S55" s="25" t="s">
        <v>70</v>
      </c>
      <c r="T55" s="25">
        <v>31</v>
      </c>
      <c r="V55" s="25" t="s">
        <v>70</v>
      </c>
      <c r="X55" s="25" t="s">
        <v>70</v>
      </c>
      <c r="Y55" s="25" t="s">
        <v>73</v>
      </c>
    </row>
    <row r="56" spans="5:25" s="24" customFormat="1" hidden="1">
      <c r="E56" s="24">
        <v>303</v>
      </c>
      <c r="F56" s="25" t="s">
        <v>70</v>
      </c>
      <c r="G56" s="25" t="s">
        <v>66</v>
      </c>
      <c r="H56" s="25">
        <v>3</v>
      </c>
      <c r="I56" s="25" t="s">
        <v>70</v>
      </c>
      <c r="J56" s="25" t="s">
        <v>74</v>
      </c>
      <c r="K56" s="25" t="s">
        <v>69</v>
      </c>
      <c r="L56" s="25" t="s">
        <v>70</v>
      </c>
      <c r="M56" s="25" t="s">
        <v>71</v>
      </c>
      <c r="N56" s="25" t="s">
        <v>70</v>
      </c>
      <c r="O56" s="25">
        <v>31</v>
      </c>
      <c r="P56" s="25" t="s">
        <v>70</v>
      </c>
      <c r="Q56" s="25" t="s">
        <v>70</v>
      </c>
      <c r="R56" s="25" t="s">
        <v>72</v>
      </c>
      <c r="S56" s="25" t="s">
        <v>70</v>
      </c>
      <c r="T56" s="25">
        <v>31</v>
      </c>
      <c r="V56" s="25" t="s">
        <v>70</v>
      </c>
      <c r="X56" s="25" t="s">
        <v>70</v>
      </c>
      <c r="Y56" s="25" t="s">
        <v>73</v>
      </c>
    </row>
    <row r="57" spans="5:25" s="24" customFormat="1" hidden="1">
      <c r="E57" s="24">
        <v>304</v>
      </c>
      <c r="F57" s="25" t="s">
        <v>70</v>
      </c>
      <c r="G57" s="25" t="s">
        <v>66</v>
      </c>
      <c r="H57" s="25">
        <v>3</v>
      </c>
      <c r="I57" s="25" t="s">
        <v>70</v>
      </c>
      <c r="J57" s="25" t="s">
        <v>74</v>
      </c>
      <c r="K57" s="25" t="s">
        <v>69</v>
      </c>
      <c r="L57" s="25" t="s">
        <v>70</v>
      </c>
      <c r="M57" s="25" t="s">
        <v>71</v>
      </c>
      <c r="N57" s="25" t="s">
        <v>70</v>
      </c>
      <c r="O57" s="25">
        <v>31</v>
      </c>
      <c r="P57" s="25" t="s">
        <v>70</v>
      </c>
      <c r="Q57" s="25" t="s">
        <v>70</v>
      </c>
      <c r="R57" s="25" t="s">
        <v>72</v>
      </c>
      <c r="S57" s="25" t="s">
        <v>70</v>
      </c>
      <c r="T57" s="25">
        <v>31</v>
      </c>
      <c r="V57" s="25" t="s">
        <v>70</v>
      </c>
      <c r="X57" s="25" t="s">
        <v>70</v>
      </c>
      <c r="Y57" s="25" t="s">
        <v>73</v>
      </c>
    </row>
    <row r="58" spans="5:25" s="24" customFormat="1" hidden="1">
      <c r="E58" s="24">
        <v>305</v>
      </c>
      <c r="F58" s="25" t="s">
        <v>70</v>
      </c>
      <c r="G58" s="25" t="s">
        <v>66</v>
      </c>
      <c r="H58" s="25">
        <v>3</v>
      </c>
      <c r="I58" s="25" t="s">
        <v>70</v>
      </c>
      <c r="J58" s="25" t="s">
        <v>74</v>
      </c>
      <c r="K58" s="25" t="s">
        <v>69</v>
      </c>
      <c r="L58" s="25" t="s">
        <v>70</v>
      </c>
      <c r="M58" s="25" t="s">
        <v>71</v>
      </c>
      <c r="N58" s="25" t="s">
        <v>70</v>
      </c>
      <c r="O58" s="25">
        <v>31</v>
      </c>
      <c r="P58" s="25" t="s">
        <v>70</v>
      </c>
      <c r="Q58" s="25" t="s">
        <v>70</v>
      </c>
      <c r="R58" s="25" t="s">
        <v>72</v>
      </c>
      <c r="S58" s="25" t="s">
        <v>70</v>
      </c>
      <c r="T58" s="25">
        <v>31</v>
      </c>
      <c r="V58" s="25" t="s">
        <v>70</v>
      </c>
      <c r="X58" s="25" t="s">
        <v>70</v>
      </c>
      <c r="Y58" s="25" t="s">
        <v>73</v>
      </c>
    </row>
    <row r="59" spans="5:25" s="24" customFormat="1" hidden="1">
      <c r="E59" s="24">
        <v>306</v>
      </c>
      <c r="F59" s="25" t="s">
        <v>70</v>
      </c>
      <c r="G59" s="25" t="s">
        <v>66</v>
      </c>
      <c r="H59" s="25">
        <v>3</v>
      </c>
      <c r="I59" s="25" t="s">
        <v>70</v>
      </c>
      <c r="J59" s="25" t="s">
        <v>74</v>
      </c>
      <c r="K59" s="25" t="s">
        <v>69</v>
      </c>
      <c r="L59" s="25" t="s">
        <v>70</v>
      </c>
      <c r="M59" s="25" t="s">
        <v>71</v>
      </c>
      <c r="N59" s="25" t="s">
        <v>70</v>
      </c>
      <c r="O59" s="25">
        <v>31</v>
      </c>
      <c r="P59" s="25" t="s">
        <v>70</v>
      </c>
      <c r="Q59" s="25" t="s">
        <v>70</v>
      </c>
      <c r="R59" s="25" t="s">
        <v>72</v>
      </c>
      <c r="S59" s="25" t="s">
        <v>70</v>
      </c>
      <c r="T59" s="25">
        <v>31</v>
      </c>
      <c r="V59" s="25" t="s">
        <v>70</v>
      </c>
      <c r="X59" s="25" t="s">
        <v>70</v>
      </c>
      <c r="Y59" s="25" t="s">
        <v>73</v>
      </c>
    </row>
    <row r="60" spans="5:25" s="24" customFormat="1" hidden="1">
      <c r="E60" s="24">
        <v>307</v>
      </c>
      <c r="F60" s="25" t="s">
        <v>70</v>
      </c>
      <c r="G60" s="25" t="s">
        <v>66</v>
      </c>
      <c r="H60" s="25">
        <v>3</v>
      </c>
      <c r="I60" s="25" t="s">
        <v>70</v>
      </c>
      <c r="J60" s="25" t="s">
        <v>74</v>
      </c>
      <c r="K60" s="25" t="s">
        <v>69</v>
      </c>
      <c r="L60" s="25" t="s">
        <v>70</v>
      </c>
      <c r="M60" s="25" t="s">
        <v>71</v>
      </c>
      <c r="N60" s="25" t="s">
        <v>70</v>
      </c>
      <c r="O60" s="25">
        <v>31</v>
      </c>
      <c r="P60" s="25" t="s">
        <v>70</v>
      </c>
      <c r="Q60" s="25" t="s">
        <v>70</v>
      </c>
      <c r="R60" s="25" t="s">
        <v>72</v>
      </c>
      <c r="S60" s="25" t="s">
        <v>70</v>
      </c>
      <c r="T60" s="25">
        <v>31</v>
      </c>
      <c r="V60" s="25" t="s">
        <v>70</v>
      </c>
      <c r="X60" s="25" t="s">
        <v>70</v>
      </c>
      <c r="Y60" s="25" t="s">
        <v>73</v>
      </c>
    </row>
    <row r="61" spans="5:25" s="24" customFormat="1" hidden="1">
      <c r="E61" s="24">
        <v>408</v>
      </c>
      <c r="F61" s="25" t="s">
        <v>70</v>
      </c>
      <c r="G61" s="25" t="s">
        <v>66</v>
      </c>
      <c r="H61" s="25">
        <v>3</v>
      </c>
      <c r="I61" s="25" t="s">
        <v>70</v>
      </c>
      <c r="J61" s="25" t="s">
        <v>74</v>
      </c>
      <c r="K61" s="25" t="s">
        <v>69</v>
      </c>
      <c r="L61" s="25" t="s">
        <v>75</v>
      </c>
      <c r="M61" s="25" t="s">
        <v>71</v>
      </c>
      <c r="N61" s="25" t="s">
        <v>75</v>
      </c>
      <c r="O61" s="25">
        <v>41</v>
      </c>
      <c r="P61" s="25" t="s">
        <v>75</v>
      </c>
      <c r="Q61" s="25" t="s">
        <v>75</v>
      </c>
      <c r="R61" s="25" t="s">
        <v>72</v>
      </c>
      <c r="S61" s="25" t="s">
        <v>75</v>
      </c>
      <c r="T61" s="25">
        <v>41</v>
      </c>
      <c r="V61" s="25" t="s">
        <v>70</v>
      </c>
      <c r="X61" s="25" t="s">
        <v>75</v>
      </c>
      <c r="Y61" s="25" t="s">
        <v>73</v>
      </c>
    </row>
    <row r="62" spans="5:25" s="24" customFormat="1" hidden="1">
      <c r="E62" s="24">
        <v>409</v>
      </c>
      <c r="F62" s="25" t="s">
        <v>70</v>
      </c>
      <c r="G62" s="25" t="s">
        <v>66</v>
      </c>
      <c r="H62" s="25">
        <v>3</v>
      </c>
      <c r="I62" s="25" t="s">
        <v>70</v>
      </c>
      <c r="J62" s="25" t="s">
        <v>74</v>
      </c>
      <c r="K62" s="25" t="s">
        <v>69</v>
      </c>
      <c r="L62" s="25" t="s">
        <v>75</v>
      </c>
      <c r="M62" s="25" t="s">
        <v>71</v>
      </c>
      <c r="N62" s="25" t="s">
        <v>75</v>
      </c>
      <c r="O62" s="25">
        <v>41</v>
      </c>
      <c r="P62" s="25" t="s">
        <v>75</v>
      </c>
      <c r="Q62" s="25" t="s">
        <v>75</v>
      </c>
      <c r="R62" s="25" t="s">
        <v>72</v>
      </c>
      <c r="S62" s="25" t="s">
        <v>75</v>
      </c>
      <c r="T62" s="25">
        <v>41</v>
      </c>
      <c r="V62" s="25" t="s">
        <v>70</v>
      </c>
      <c r="X62" s="25" t="s">
        <v>75</v>
      </c>
      <c r="Y62" s="25" t="s">
        <v>73</v>
      </c>
    </row>
    <row r="63" spans="5:25" s="24" customFormat="1" hidden="1">
      <c r="E63" s="24">
        <v>410</v>
      </c>
      <c r="F63" s="25" t="s">
        <v>70</v>
      </c>
      <c r="G63" s="25" t="s">
        <v>66</v>
      </c>
      <c r="H63" s="25">
        <v>3</v>
      </c>
      <c r="I63" s="25" t="s">
        <v>70</v>
      </c>
      <c r="J63" s="25" t="s">
        <v>74</v>
      </c>
      <c r="K63" s="25" t="s">
        <v>69</v>
      </c>
      <c r="L63" s="25" t="s">
        <v>75</v>
      </c>
      <c r="M63" s="25" t="s">
        <v>71</v>
      </c>
      <c r="N63" s="25" t="s">
        <v>75</v>
      </c>
      <c r="O63" s="25">
        <v>41</v>
      </c>
      <c r="P63" s="25" t="s">
        <v>75</v>
      </c>
      <c r="Q63" s="25" t="s">
        <v>75</v>
      </c>
      <c r="R63" s="25" t="s">
        <v>72</v>
      </c>
      <c r="S63" s="25" t="s">
        <v>75</v>
      </c>
      <c r="T63" s="25">
        <v>41</v>
      </c>
      <c r="V63" s="25" t="s">
        <v>70</v>
      </c>
      <c r="X63" s="25" t="s">
        <v>75</v>
      </c>
      <c r="Y63" s="25" t="s">
        <v>73</v>
      </c>
    </row>
    <row r="64" spans="5:25" s="24" customFormat="1" hidden="1">
      <c r="E64" s="24">
        <v>411</v>
      </c>
      <c r="F64" s="25" t="s">
        <v>75</v>
      </c>
      <c r="G64" s="25" t="s">
        <v>76</v>
      </c>
      <c r="H64" s="25">
        <v>4</v>
      </c>
      <c r="I64" s="25" t="s">
        <v>75</v>
      </c>
      <c r="J64" s="25" t="s">
        <v>74</v>
      </c>
      <c r="K64" s="25" t="s">
        <v>69</v>
      </c>
      <c r="L64" s="25" t="s">
        <v>75</v>
      </c>
      <c r="M64" s="25" t="s">
        <v>71</v>
      </c>
      <c r="N64" s="25" t="s">
        <v>75</v>
      </c>
      <c r="O64" s="25">
        <v>41</v>
      </c>
      <c r="P64" s="25" t="s">
        <v>75</v>
      </c>
      <c r="Q64" s="25" t="s">
        <v>75</v>
      </c>
      <c r="R64" s="25" t="s">
        <v>72</v>
      </c>
      <c r="S64" s="25" t="s">
        <v>75</v>
      </c>
      <c r="T64" s="25">
        <v>41</v>
      </c>
      <c r="V64" s="25" t="s">
        <v>70</v>
      </c>
      <c r="X64" s="25" t="s">
        <v>75</v>
      </c>
      <c r="Y64" s="25" t="s">
        <v>73</v>
      </c>
    </row>
    <row r="65" spans="5:25" s="24" customFormat="1" hidden="1">
      <c r="E65" s="24">
        <v>412</v>
      </c>
      <c r="F65" s="25" t="s">
        <v>75</v>
      </c>
      <c r="G65" s="25" t="s">
        <v>76</v>
      </c>
      <c r="H65" s="25">
        <v>4</v>
      </c>
      <c r="I65" s="25" t="s">
        <v>75</v>
      </c>
      <c r="J65" s="25" t="s">
        <v>74</v>
      </c>
      <c r="K65" s="25" t="s">
        <v>69</v>
      </c>
      <c r="L65" s="25" t="s">
        <v>75</v>
      </c>
      <c r="M65" s="25" t="s">
        <v>71</v>
      </c>
      <c r="N65" s="25" t="s">
        <v>75</v>
      </c>
      <c r="O65" s="25">
        <v>41</v>
      </c>
      <c r="P65" s="25" t="s">
        <v>75</v>
      </c>
      <c r="Q65" s="25" t="s">
        <v>75</v>
      </c>
      <c r="R65" s="25" t="s">
        <v>72</v>
      </c>
      <c r="S65" s="25" t="s">
        <v>75</v>
      </c>
      <c r="T65" s="25">
        <v>41</v>
      </c>
      <c r="V65" s="25" t="s">
        <v>70</v>
      </c>
      <c r="X65" s="25" t="s">
        <v>75</v>
      </c>
      <c r="Y65" s="25" t="s">
        <v>73</v>
      </c>
    </row>
    <row r="66" spans="5:25" s="24" customFormat="1" hidden="1">
      <c r="E66" s="24">
        <v>401</v>
      </c>
      <c r="F66" s="25" t="s">
        <v>75</v>
      </c>
      <c r="G66" s="25" t="s">
        <v>76</v>
      </c>
      <c r="H66" s="25">
        <v>4</v>
      </c>
      <c r="I66" s="25" t="s">
        <v>75</v>
      </c>
      <c r="J66" s="25" t="s">
        <v>74</v>
      </c>
      <c r="K66" s="25" t="s">
        <v>69</v>
      </c>
      <c r="L66" s="25" t="s">
        <v>75</v>
      </c>
      <c r="M66" s="25" t="s">
        <v>71</v>
      </c>
      <c r="N66" s="25" t="s">
        <v>75</v>
      </c>
      <c r="O66" s="25">
        <v>41</v>
      </c>
      <c r="P66" s="25" t="s">
        <v>75</v>
      </c>
      <c r="Q66" s="25" t="s">
        <v>75</v>
      </c>
      <c r="R66" s="25" t="s">
        <v>72</v>
      </c>
      <c r="S66" s="25" t="s">
        <v>75</v>
      </c>
      <c r="T66" s="25">
        <v>41</v>
      </c>
      <c r="V66" s="25" t="s">
        <v>70</v>
      </c>
      <c r="X66" s="25" t="s">
        <v>75</v>
      </c>
      <c r="Y66" s="25" t="s">
        <v>73</v>
      </c>
    </row>
    <row r="67" spans="5:25" s="24" customFormat="1" hidden="1">
      <c r="E67" s="24">
        <v>402</v>
      </c>
      <c r="F67" s="25" t="s">
        <v>75</v>
      </c>
      <c r="G67" s="25" t="s">
        <v>76</v>
      </c>
      <c r="H67" s="25">
        <v>4</v>
      </c>
      <c r="I67" s="25" t="s">
        <v>75</v>
      </c>
      <c r="J67" s="25" t="s">
        <v>74</v>
      </c>
      <c r="K67" s="25" t="s">
        <v>69</v>
      </c>
      <c r="L67" s="25" t="s">
        <v>75</v>
      </c>
      <c r="M67" s="25" t="s">
        <v>71</v>
      </c>
      <c r="N67" s="25" t="s">
        <v>75</v>
      </c>
      <c r="O67" s="25">
        <v>41</v>
      </c>
      <c r="P67" s="25" t="s">
        <v>75</v>
      </c>
      <c r="Q67" s="25" t="s">
        <v>75</v>
      </c>
      <c r="R67" s="25" t="s">
        <v>72</v>
      </c>
      <c r="S67" s="25" t="s">
        <v>75</v>
      </c>
      <c r="T67" s="25">
        <v>41</v>
      </c>
      <c r="V67" s="25" t="s">
        <v>70</v>
      </c>
      <c r="X67" s="25" t="s">
        <v>75</v>
      </c>
      <c r="Y67" s="25" t="s">
        <v>73</v>
      </c>
    </row>
    <row r="68" spans="5:25" s="24" customFormat="1" hidden="1">
      <c r="E68" s="24">
        <v>403</v>
      </c>
      <c r="F68" s="25" t="s">
        <v>75</v>
      </c>
      <c r="G68" s="25" t="s">
        <v>76</v>
      </c>
      <c r="H68" s="25">
        <v>4</v>
      </c>
      <c r="I68" s="25" t="s">
        <v>75</v>
      </c>
      <c r="J68" s="25" t="s">
        <v>74</v>
      </c>
      <c r="K68" s="25" t="s">
        <v>69</v>
      </c>
      <c r="L68" s="25" t="s">
        <v>75</v>
      </c>
      <c r="M68" s="25" t="s">
        <v>71</v>
      </c>
      <c r="N68" s="25" t="s">
        <v>75</v>
      </c>
      <c r="O68" s="25">
        <v>41</v>
      </c>
      <c r="P68" s="25" t="s">
        <v>75</v>
      </c>
      <c r="Q68" s="25" t="s">
        <v>75</v>
      </c>
      <c r="R68" s="25" t="s">
        <v>72</v>
      </c>
      <c r="S68" s="25" t="s">
        <v>75</v>
      </c>
      <c r="T68" s="25">
        <v>41</v>
      </c>
      <c r="V68" s="25" t="s">
        <v>70</v>
      </c>
      <c r="X68" s="25" t="s">
        <v>75</v>
      </c>
      <c r="Y68" s="25" t="s">
        <v>73</v>
      </c>
    </row>
    <row r="69" spans="5:25" s="24" customFormat="1" hidden="1">
      <c r="E69" s="24">
        <v>404</v>
      </c>
      <c r="F69" s="25" t="s">
        <v>75</v>
      </c>
      <c r="G69" s="25" t="s">
        <v>76</v>
      </c>
      <c r="H69" s="25">
        <v>4</v>
      </c>
      <c r="I69" s="25" t="s">
        <v>75</v>
      </c>
      <c r="J69" s="25" t="s">
        <v>74</v>
      </c>
      <c r="K69" s="25" t="s">
        <v>69</v>
      </c>
      <c r="L69" s="25" t="s">
        <v>75</v>
      </c>
      <c r="M69" s="25" t="s">
        <v>71</v>
      </c>
      <c r="N69" s="25" t="s">
        <v>75</v>
      </c>
      <c r="O69" s="25">
        <v>41</v>
      </c>
      <c r="P69" s="25" t="s">
        <v>75</v>
      </c>
      <c r="Q69" s="25" t="s">
        <v>75</v>
      </c>
      <c r="R69" s="25" t="s">
        <v>72</v>
      </c>
      <c r="S69" s="25" t="s">
        <v>75</v>
      </c>
      <c r="T69" s="25">
        <v>41</v>
      </c>
      <c r="V69" s="25" t="s">
        <v>70</v>
      </c>
      <c r="X69" s="25" t="s">
        <v>75</v>
      </c>
      <c r="Y69" s="25" t="s">
        <v>73</v>
      </c>
    </row>
    <row r="70" spans="5:25" s="24" customFormat="1" hidden="1">
      <c r="E70" s="24">
        <v>405</v>
      </c>
      <c r="F70" s="25" t="s">
        <v>75</v>
      </c>
      <c r="G70" s="25" t="s">
        <v>76</v>
      </c>
      <c r="H70" s="25">
        <v>4</v>
      </c>
      <c r="I70" s="25" t="s">
        <v>75</v>
      </c>
      <c r="J70" s="25" t="s">
        <v>74</v>
      </c>
      <c r="K70" s="25" t="s">
        <v>69</v>
      </c>
      <c r="L70" s="25" t="s">
        <v>75</v>
      </c>
      <c r="M70" s="25" t="s">
        <v>71</v>
      </c>
      <c r="N70" s="25" t="s">
        <v>75</v>
      </c>
      <c r="O70" s="25">
        <v>41</v>
      </c>
      <c r="P70" s="25" t="s">
        <v>75</v>
      </c>
      <c r="Q70" s="25" t="s">
        <v>75</v>
      </c>
      <c r="R70" s="25" t="s">
        <v>72</v>
      </c>
      <c r="S70" s="25" t="s">
        <v>75</v>
      </c>
      <c r="T70" s="25">
        <v>41</v>
      </c>
      <c r="V70" s="25" t="s">
        <v>70</v>
      </c>
      <c r="X70" s="25" t="s">
        <v>75</v>
      </c>
      <c r="Y70" s="25" t="s">
        <v>73</v>
      </c>
    </row>
    <row r="71" spans="5:25" s="24" customFormat="1" ht="17" hidden="1" customHeight="1">
      <c r="E71" s="24">
        <v>406</v>
      </c>
      <c r="F71" s="25" t="s">
        <v>75</v>
      </c>
      <c r="G71" s="25" t="s">
        <v>76</v>
      </c>
      <c r="H71" s="25">
        <v>4</v>
      </c>
      <c r="I71" s="25" t="s">
        <v>75</v>
      </c>
      <c r="J71" s="25" t="s">
        <v>74</v>
      </c>
      <c r="K71" s="25" t="s">
        <v>69</v>
      </c>
      <c r="L71" s="25" t="s">
        <v>75</v>
      </c>
      <c r="M71" s="25" t="s">
        <v>71</v>
      </c>
      <c r="N71" s="25" t="s">
        <v>75</v>
      </c>
      <c r="O71" s="25">
        <v>41</v>
      </c>
      <c r="P71" s="25" t="s">
        <v>75</v>
      </c>
      <c r="Q71" s="25" t="s">
        <v>75</v>
      </c>
      <c r="R71" s="25" t="s">
        <v>72</v>
      </c>
      <c r="S71" s="25" t="s">
        <v>75</v>
      </c>
      <c r="T71" s="25">
        <v>41</v>
      </c>
      <c r="V71" s="25" t="s">
        <v>70</v>
      </c>
      <c r="X71" s="25" t="s">
        <v>75</v>
      </c>
      <c r="Y71" s="25" t="s">
        <v>73</v>
      </c>
    </row>
    <row r="72" spans="5:25" s="24" customFormat="1" ht="17" hidden="1" customHeight="1">
      <c r="E72" s="24">
        <v>407</v>
      </c>
      <c r="F72" s="25" t="s">
        <v>75</v>
      </c>
      <c r="G72" s="25" t="s">
        <v>76</v>
      </c>
      <c r="H72" s="25">
        <v>4</v>
      </c>
      <c r="I72" s="25" t="s">
        <v>75</v>
      </c>
      <c r="J72" s="25" t="s">
        <v>74</v>
      </c>
      <c r="K72" s="25" t="s">
        <v>69</v>
      </c>
      <c r="L72" s="25" t="s">
        <v>75</v>
      </c>
      <c r="M72" s="25" t="s">
        <v>71</v>
      </c>
      <c r="N72" s="25" t="s">
        <v>75</v>
      </c>
      <c r="O72" s="25">
        <v>41</v>
      </c>
      <c r="P72" s="25" t="s">
        <v>75</v>
      </c>
      <c r="Q72" s="25" t="s">
        <v>75</v>
      </c>
      <c r="R72" s="25" t="s">
        <v>72</v>
      </c>
      <c r="S72" s="25" t="s">
        <v>75</v>
      </c>
      <c r="T72" s="25">
        <v>41</v>
      </c>
      <c r="V72" s="25" t="s">
        <v>70</v>
      </c>
      <c r="X72" s="25" t="s">
        <v>75</v>
      </c>
      <c r="Y72" s="25" t="s">
        <v>73</v>
      </c>
    </row>
    <row r="73" spans="5:25" s="24" customFormat="1" ht="17" hidden="1" customHeight="1">
      <c r="E73" s="24">
        <v>508</v>
      </c>
      <c r="F73" s="25" t="s">
        <v>75</v>
      </c>
      <c r="G73" s="25" t="s">
        <v>76</v>
      </c>
      <c r="H73" s="25">
        <v>4</v>
      </c>
      <c r="I73" s="25" t="s">
        <v>75</v>
      </c>
      <c r="J73" s="25" t="s">
        <v>74</v>
      </c>
      <c r="K73" s="25" t="s">
        <v>69</v>
      </c>
      <c r="L73" s="25" t="s">
        <v>77</v>
      </c>
      <c r="M73" s="25" t="s">
        <v>78</v>
      </c>
      <c r="N73" s="25" t="s">
        <v>77</v>
      </c>
      <c r="O73" s="25">
        <v>51</v>
      </c>
      <c r="P73" s="25" t="s">
        <v>77</v>
      </c>
      <c r="Q73" s="25" t="s">
        <v>77</v>
      </c>
      <c r="R73" s="25" t="s">
        <v>72</v>
      </c>
      <c r="S73" s="25" t="s">
        <v>77</v>
      </c>
      <c r="T73" s="25">
        <v>51</v>
      </c>
      <c r="V73" s="25" t="s">
        <v>70</v>
      </c>
      <c r="X73" s="25" t="s">
        <v>77</v>
      </c>
      <c r="Y73" s="25" t="s">
        <v>79</v>
      </c>
    </row>
    <row r="74" spans="5:25" s="24" customFormat="1" hidden="1">
      <c r="E74" s="24">
        <v>509</v>
      </c>
      <c r="F74" s="25" t="s">
        <v>75</v>
      </c>
      <c r="G74" s="25" t="s">
        <v>76</v>
      </c>
      <c r="H74" s="25">
        <v>4</v>
      </c>
      <c r="I74" s="25" t="s">
        <v>75</v>
      </c>
      <c r="J74" s="25" t="s">
        <v>74</v>
      </c>
      <c r="K74" s="25" t="s">
        <v>69</v>
      </c>
      <c r="L74" s="25" t="s">
        <v>77</v>
      </c>
      <c r="M74" s="25" t="s">
        <v>78</v>
      </c>
      <c r="N74" s="25" t="s">
        <v>77</v>
      </c>
      <c r="O74" s="25">
        <v>51</v>
      </c>
      <c r="P74" s="25" t="s">
        <v>77</v>
      </c>
      <c r="Q74" s="25" t="s">
        <v>77</v>
      </c>
      <c r="R74" s="25" t="s">
        <v>72</v>
      </c>
      <c r="S74" s="25" t="s">
        <v>77</v>
      </c>
      <c r="T74" s="25">
        <v>51</v>
      </c>
      <c r="V74" s="25" t="s">
        <v>70</v>
      </c>
      <c r="X74" s="25" t="s">
        <v>77</v>
      </c>
      <c r="Y74" s="25" t="s">
        <v>79</v>
      </c>
    </row>
    <row r="75" spans="5:25" s="24" customFormat="1" hidden="1">
      <c r="E75" s="24">
        <v>510</v>
      </c>
      <c r="F75" s="25" t="s">
        <v>75</v>
      </c>
      <c r="G75" s="25" t="s">
        <v>76</v>
      </c>
      <c r="H75" s="25">
        <v>4</v>
      </c>
      <c r="I75" s="25" t="s">
        <v>75</v>
      </c>
      <c r="J75" s="25" t="s">
        <v>74</v>
      </c>
      <c r="K75" s="25" t="s">
        <v>69</v>
      </c>
      <c r="L75" s="25" t="s">
        <v>77</v>
      </c>
      <c r="M75" s="25" t="s">
        <v>78</v>
      </c>
      <c r="N75" s="25" t="s">
        <v>77</v>
      </c>
      <c r="O75" s="25">
        <v>51</v>
      </c>
      <c r="P75" s="25" t="s">
        <v>77</v>
      </c>
      <c r="Q75" s="25" t="s">
        <v>77</v>
      </c>
      <c r="R75" s="25" t="s">
        <v>72</v>
      </c>
      <c r="S75" s="25" t="s">
        <v>77</v>
      </c>
      <c r="T75" s="25">
        <v>51</v>
      </c>
      <c r="V75" s="25" t="s">
        <v>70</v>
      </c>
      <c r="X75" s="25" t="s">
        <v>77</v>
      </c>
      <c r="Y75" s="25" t="s">
        <v>79</v>
      </c>
    </row>
    <row r="76" spans="5:25" s="24" customFormat="1" hidden="1">
      <c r="E76" s="24">
        <v>511</v>
      </c>
      <c r="F76" s="25" t="s">
        <v>77</v>
      </c>
      <c r="G76" s="25" t="s">
        <v>76</v>
      </c>
      <c r="H76" s="25">
        <v>5</v>
      </c>
      <c r="I76" s="25" t="s">
        <v>77</v>
      </c>
      <c r="J76" s="25" t="s">
        <v>74</v>
      </c>
      <c r="K76" s="25" t="s">
        <v>69</v>
      </c>
      <c r="L76" s="25" t="s">
        <v>77</v>
      </c>
      <c r="M76" s="25" t="s">
        <v>78</v>
      </c>
      <c r="N76" s="25" t="s">
        <v>77</v>
      </c>
      <c r="O76" s="25">
        <v>51</v>
      </c>
      <c r="P76" s="25" t="s">
        <v>77</v>
      </c>
      <c r="Q76" s="25" t="s">
        <v>77</v>
      </c>
      <c r="R76" s="25" t="s">
        <v>72</v>
      </c>
      <c r="S76" s="25" t="s">
        <v>77</v>
      </c>
      <c r="T76" s="25">
        <v>51</v>
      </c>
      <c r="V76" s="25" t="s">
        <v>70</v>
      </c>
      <c r="X76" s="25" t="s">
        <v>77</v>
      </c>
      <c r="Y76" s="25" t="s">
        <v>79</v>
      </c>
    </row>
    <row r="77" spans="5:25" s="24" customFormat="1" hidden="1">
      <c r="E77" s="24">
        <v>512</v>
      </c>
      <c r="F77" s="25" t="s">
        <v>77</v>
      </c>
      <c r="G77" s="25" t="s">
        <v>76</v>
      </c>
      <c r="H77" s="25">
        <v>5</v>
      </c>
      <c r="I77" s="25" t="s">
        <v>77</v>
      </c>
      <c r="J77" s="25" t="s">
        <v>74</v>
      </c>
      <c r="K77" s="25" t="s">
        <v>69</v>
      </c>
      <c r="L77" s="25" t="s">
        <v>77</v>
      </c>
      <c r="M77" s="25" t="s">
        <v>78</v>
      </c>
      <c r="N77" s="25" t="s">
        <v>77</v>
      </c>
      <c r="O77" s="25">
        <v>51</v>
      </c>
      <c r="P77" s="25" t="s">
        <v>77</v>
      </c>
      <c r="Q77" s="25" t="s">
        <v>77</v>
      </c>
      <c r="R77" s="25" t="s">
        <v>72</v>
      </c>
      <c r="S77" s="25" t="s">
        <v>77</v>
      </c>
      <c r="T77" s="25">
        <v>51</v>
      </c>
      <c r="V77" s="25" t="s">
        <v>70</v>
      </c>
      <c r="X77" s="25" t="s">
        <v>77</v>
      </c>
      <c r="Y77" s="25" t="s">
        <v>79</v>
      </c>
    </row>
    <row r="78" spans="5:25" s="24" customFormat="1" hidden="1">
      <c r="E78" s="24">
        <v>501</v>
      </c>
      <c r="F78" s="25" t="s">
        <v>77</v>
      </c>
      <c r="G78" s="25" t="s">
        <v>76</v>
      </c>
      <c r="H78" s="25">
        <v>5</v>
      </c>
      <c r="I78" s="25" t="s">
        <v>77</v>
      </c>
      <c r="J78" s="25" t="s">
        <v>74</v>
      </c>
      <c r="K78" s="25" t="s">
        <v>69</v>
      </c>
      <c r="L78" s="25" t="s">
        <v>77</v>
      </c>
      <c r="M78" s="25" t="s">
        <v>78</v>
      </c>
      <c r="N78" s="25" t="s">
        <v>77</v>
      </c>
      <c r="O78" s="25">
        <v>51</v>
      </c>
      <c r="P78" s="25" t="s">
        <v>77</v>
      </c>
      <c r="Q78" s="25" t="s">
        <v>77</v>
      </c>
      <c r="R78" s="25" t="s">
        <v>72</v>
      </c>
      <c r="S78" s="25" t="s">
        <v>77</v>
      </c>
      <c r="T78" s="25">
        <v>51</v>
      </c>
      <c r="V78" s="25" t="s">
        <v>70</v>
      </c>
      <c r="X78" s="25" t="s">
        <v>77</v>
      </c>
      <c r="Y78" s="25" t="s">
        <v>79</v>
      </c>
    </row>
    <row r="79" spans="5:25" s="24" customFormat="1" hidden="1">
      <c r="E79" s="24">
        <v>502</v>
      </c>
      <c r="F79" s="25" t="s">
        <v>77</v>
      </c>
      <c r="G79" s="25" t="s">
        <v>76</v>
      </c>
      <c r="H79" s="25">
        <v>5</v>
      </c>
      <c r="I79" s="25" t="s">
        <v>77</v>
      </c>
      <c r="J79" s="25" t="s">
        <v>74</v>
      </c>
      <c r="K79" s="25" t="s">
        <v>69</v>
      </c>
      <c r="L79" s="25" t="s">
        <v>77</v>
      </c>
      <c r="M79" s="25" t="s">
        <v>78</v>
      </c>
      <c r="N79" s="25" t="s">
        <v>77</v>
      </c>
      <c r="O79" s="25">
        <v>51</v>
      </c>
      <c r="P79" s="25" t="s">
        <v>77</v>
      </c>
      <c r="Q79" s="25" t="s">
        <v>77</v>
      </c>
      <c r="R79" s="25" t="s">
        <v>72</v>
      </c>
      <c r="S79" s="25" t="s">
        <v>77</v>
      </c>
      <c r="T79" s="25">
        <v>51</v>
      </c>
      <c r="V79" s="25" t="s">
        <v>70</v>
      </c>
      <c r="X79" s="25" t="s">
        <v>77</v>
      </c>
      <c r="Y79" s="25" t="s">
        <v>79</v>
      </c>
    </row>
    <row r="80" spans="5:25" s="24" customFormat="1" hidden="1">
      <c r="E80" s="24">
        <v>503</v>
      </c>
      <c r="F80" s="25" t="s">
        <v>77</v>
      </c>
      <c r="G80" s="25" t="s">
        <v>76</v>
      </c>
      <c r="H80" s="25">
        <v>5</v>
      </c>
      <c r="I80" s="25" t="s">
        <v>77</v>
      </c>
      <c r="J80" s="25" t="s">
        <v>74</v>
      </c>
      <c r="K80" s="25" t="s">
        <v>69</v>
      </c>
      <c r="L80" s="25" t="s">
        <v>77</v>
      </c>
      <c r="M80" s="25" t="s">
        <v>78</v>
      </c>
      <c r="N80" s="25" t="s">
        <v>77</v>
      </c>
      <c r="O80" s="25">
        <v>51</v>
      </c>
      <c r="P80" s="25" t="s">
        <v>77</v>
      </c>
      <c r="Q80" s="25" t="s">
        <v>77</v>
      </c>
      <c r="R80" s="25" t="s">
        <v>72</v>
      </c>
      <c r="S80" s="25" t="s">
        <v>77</v>
      </c>
      <c r="T80" s="25">
        <v>51</v>
      </c>
      <c r="V80" s="25" t="s">
        <v>70</v>
      </c>
      <c r="X80" s="25" t="s">
        <v>77</v>
      </c>
      <c r="Y80" s="25" t="s">
        <v>79</v>
      </c>
    </row>
    <row r="81" spans="5:25" s="24" customFormat="1" hidden="1">
      <c r="E81" s="24">
        <v>504</v>
      </c>
      <c r="F81" s="25" t="s">
        <v>77</v>
      </c>
      <c r="G81" s="25" t="s">
        <v>76</v>
      </c>
      <c r="H81" s="25">
        <v>5</v>
      </c>
      <c r="I81" s="25" t="s">
        <v>77</v>
      </c>
      <c r="J81" s="25" t="s">
        <v>74</v>
      </c>
      <c r="K81" s="25" t="s">
        <v>69</v>
      </c>
      <c r="L81" s="25" t="s">
        <v>77</v>
      </c>
      <c r="M81" s="25" t="s">
        <v>78</v>
      </c>
      <c r="N81" s="25" t="s">
        <v>77</v>
      </c>
      <c r="O81" s="25">
        <v>51</v>
      </c>
      <c r="P81" s="25" t="s">
        <v>77</v>
      </c>
      <c r="Q81" s="25" t="s">
        <v>77</v>
      </c>
      <c r="R81" s="25" t="s">
        <v>72</v>
      </c>
      <c r="S81" s="25" t="s">
        <v>77</v>
      </c>
      <c r="T81" s="25">
        <v>51</v>
      </c>
      <c r="V81" s="25" t="s">
        <v>70</v>
      </c>
      <c r="X81" s="25" t="s">
        <v>77</v>
      </c>
      <c r="Y81" s="25" t="s">
        <v>79</v>
      </c>
    </row>
    <row r="82" spans="5:25" s="24" customFormat="1" hidden="1">
      <c r="E82" s="24">
        <v>505</v>
      </c>
      <c r="F82" s="25" t="s">
        <v>77</v>
      </c>
      <c r="G82" s="25" t="s">
        <v>76</v>
      </c>
      <c r="H82" s="25">
        <v>5</v>
      </c>
      <c r="I82" s="25" t="s">
        <v>77</v>
      </c>
      <c r="J82" s="25" t="s">
        <v>74</v>
      </c>
      <c r="K82" s="25" t="s">
        <v>69</v>
      </c>
      <c r="L82" s="25" t="s">
        <v>77</v>
      </c>
      <c r="M82" s="25" t="s">
        <v>78</v>
      </c>
      <c r="N82" s="25" t="s">
        <v>77</v>
      </c>
      <c r="O82" s="25">
        <v>51</v>
      </c>
      <c r="P82" s="25" t="s">
        <v>77</v>
      </c>
      <c r="Q82" s="25" t="s">
        <v>77</v>
      </c>
      <c r="R82" s="25" t="s">
        <v>72</v>
      </c>
      <c r="S82" s="25" t="s">
        <v>77</v>
      </c>
      <c r="T82" s="25">
        <v>51</v>
      </c>
      <c r="V82" s="25" t="s">
        <v>70</v>
      </c>
      <c r="X82" s="25" t="s">
        <v>77</v>
      </c>
      <c r="Y82" s="25" t="s">
        <v>79</v>
      </c>
    </row>
    <row r="83" spans="5:25" s="24" customFormat="1" hidden="1">
      <c r="E83" s="24">
        <v>506</v>
      </c>
      <c r="F83" s="25" t="s">
        <v>77</v>
      </c>
      <c r="G83" s="25" t="s">
        <v>76</v>
      </c>
      <c r="H83" s="25">
        <v>5</v>
      </c>
      <c r="I83" s="25" t="s">
        <v>77</v>
      </c>
      <c r="J83" s="25" t="s">
        <v>74</v>
      </c>
      <c r="K83" s="25" t="s">
        <v>69</v>
      </c>
      <c r="L83" s="25" t="s">
        <v>77</v>
      </c>
      <c r="M83" s="25" t="s">
        <v>78</v>
      </c>
      <c r="N83" s="25" t="s">
        <v>77</v>
      </c>
      <c r="O83" s="25">
        <v>51</v>
      </c>
      <c r="P83" s="25" t="s">
        <v>77</v>
      </c>
      <c r="Q83" s="25" t="s">
        <v>77</v>
      </c>
      <c r="R83" s="25" t="s">
        <v>72</v>
      </c>
      <c r="S83" s="25" t="s">
        <v>77</v>
      </c>
      <c r="T83" s="25">
        <v>51</v>
      </c>
      <c r="V83" s="25" t="s">
        <v>70</v>
      </c>
      <c r="X83" s="25" t="s">
        <v>77</v>
      </c>
      <c r="Y83" s="25" t="s">
        <v>79</v>
      </c>
    </row>
    <row r="84" spans="5:25" s="24" customFormat="1" hidden="1">
      <c r="E84" s="24">
        <v>507</v>
      </c>
      <c r="F84" s="25" t="s">
        <v>77</v>
      </c>
      <c r="G84" s="25" t="s">
        <v>76</v>
      </c>
      <c r="H84" s="25">
        <v>5</v>
      </c>
      <c r="I84" s="25" t="s">
        <v>77</v>
      </c>
      <c r="J84" s="25" t="s">
        <v>74</v>
      </c>
      <c r="K84" s="25" t="s">
        <v>69</v>
      </c>
      <c r="L84" s="25" t="s">
        <v>77</v>
      </c>
      <c r="M84" s="25" t="s">
        <v>78</v>
      </c>
      <c r="N84" s="25" t="s">
        <v>77</v>
      </c>
      <c r="O84" s="25">
        <v>51</v>
      </c>
      <c r="P84" s="25" t="s">
        <v>77</v>
      </c>
      <c r="Q84" s="25" t="s">
        <v>77</v>
      </c>
      <c r="R84" s="25" t="s">
        <v>72</v>
      </c>
      <c r="S84" s="25" t="s">
        <v>77</v>
      </c>
      <c r="T84" s="25">
        <v>51</v>
      </c>
      <c r="V84" s="25" t="s">
        <v>70</v>
      </c>
      <c r="X84" s="25" t="s">
        <v>77</v>
      </c>
      <c r="Y84" s="25" t="s">
        <v>79</v>
      </c>
    </row>
    <row r="85" spans="5:25" s="24" customFormat="1" hidden="1">
      <c r="E85" s="24">
        <v>608</v>
      </c>
      <c r="F85" s="25" t="s">
        <v>77</v>
      </c>
      <c r="G85" s="25" t="s">
        <v>76</v>
      </c>
      <c r="H85" s="25">
        <v>5</v>
      </c>
      <c r="I85" s="25" t="s">
        <v>77</v>
      </c>
      <c r="J85" s="25" t="s">
        <v>74</v>
      </c>
      <c r="K85" s="25" t="s">
        <v>69</v>
      </c>
      <c r="L85" s="25" t="s">
        <v>80</v>
      </c>
      <c r="M85" s="25" t="s">
        <v>78</v>
      </c>
      <c r="N85" s="25" t="s">
        <v>80</v>
      </c>
      <c r="O85" s="25">
        <v>61</v>
      </c>
      <c r="P85" s="25" t="s">
        <v>80</v>
      </c>
      <c r="Q85" s="25" t="s">
        <v>80</v>
      </c>
      <c r="R85" s="25" t="s">
        <v>72</v>
      </c>
      <c r="S85" s="25" t="s">
        <v>80</v>
      </c>
      <c r="T85" s="25">
        <v>61</v>
      </c>
      <c r="V85" s="25" t="s">
        <v>70</v>
      </c>
      <c r="X85" s="25" t="s">
        <v>80</v>
      </c>
      <c r="Y85" s="25" t="s">
        <v>79</v>
      </c>
    </row>
    <row r="86" spans="5:25" s="24" customFormat="1" hidden="1">
      <c r="E86" s="24">
        <v>609</v>
      </c>
      <c r="F86" s="25" t="s">
        <v>77</v>
      </c>
      <c r="G86" s="25" t="s">
        <v>76</v>
      </c>
      <c r="H86" s="25">
        <v>5</v>
      </c>
      <c r="I86" s="25" t="s">
        <v>77</v>
      </c>
      <c r="J86" s="25" t="s">
        <v>74</v>
      </c>
      <c r="K86" s="25" t="s">
        <v>69</v>
      </c>
      <c r="L86" s="25" t="s">
        <v>80</v>
      </c>
      <c r="M86" s="25" t="s">
        <v>78</v>
      </c>
      <c r="N86" s="25" t="s">
        <v>80</v>
      </c>
      <c r="O86" s="25">
        <v>61</v>
      </c>
      <c r="P86" s="25" t="s">
        <v>80</v>
      </c>
      <c r="Q86" s="25" t="s">
        <v>80</v>
      </c>
      <c r="R86" s="25" t="s">
        <v>72</v>
      </c>
      <c r="S86" s="25" t="s">
        <v>80</v>
      </c>
      <c r="T86" s="25">
        <v>61</v>
      </c>
      <c r="V86" s="25" t="s">
        <v>70</v>
      </c>
      <c r="X86" s="25" t="s">
        <v>80</v>
      </c>
      <c r="Y86" s="25" t="s">
        <v>79</v>
      </c>
    </row>
    <row r="87" spans="5:25" s="24" customFormat="1" hidden="1">
      <c r="E87" s="24">
        <v>610</v>
      </c>
      <c r="F87" s="25" t="s">
        <v>77</v>
      </c>
      <c r="G87" s="25" t="s">
        <v>76</v>
      </c>
      <c r="H87" s="25">
        <v>5</v>
      </c>
      <c r="I87" s="25" t="s">
        <v>77</v>
      </c>
      <c r="J87" s="25" t="s">
        <v>74</v>
      </c>
      <c r="K87" s="25" t="s">
        <v>69</v>
      </c>
      <c r="L87" s="25" t="s">
        <v>80</v>
      </c>
      <c r="M87" s="25" t="s">
        <v>78</v>
      </c>
      <c r="N87" s="25" t="s">
        <v>80</v>
      </c>
      <c r="O87" s="25">
        <v>61</v>
      </c>
      <c r="P87" s="25" t="s">
        <v>80</v>
      </c>
      <c r="Q87" s="25" t="s">
        <v>80</v>
      </c>
      <c r="R87" s="25" t="s">
        <v>72</v>
      </c>
      <c r="S87" s="25" t="s">
        <v>80</v>
      </c>
      <c r="T87" s="25">
        <v>61</v>
      </c>
      <c r="V87" s="25" t="s">
        <v>70</v>
      </c>
      <c r="X87" s="25" t="s">
        <v>80</v>
      </c>
      <c r="Y87" s="25" t="s">
        <v>79</v>
      </c>
    </row>
    <row r="88" spans="5:25" s="24" customFormat="1" hidden="1">
      <c r="E88" s="24">
        <v>611</v>
      </c>
      <c r="F88" s="25" t="s">
        <v>80</v>
      </c>
      <c r="G88" s="25" t="s">
        <v>76</v>
      </c>
      <c r="H88" s="25">
        <v>6</v>
      </c>
      <c r="I88" s="25" t="s">
        <v>80</v>
      </c>
      <c r="J88" s="25" t="s">
        <v>74</v>
      </c>
      <c r="K88" s="25" t="s">
        <v>69</v>
      </c>
      <c r="L88" s="25" t="s">
        <v>80</v>
      </c>
      <c r="M88" s="25" t="s">
        <v>78</v>
      </c>
      <c r="N88" s="25" t="s">
        <v>80</v>
      </c>
      <c r="O88" s="25">
        <v>61</v>
      </c>
      <c r="P88" s="25" t="s">
        <v>80</v>
      </c>
      <c r="Q88" s="25" t="s">
        <v>80</v>
      </c>
      <c r="R88" s="25" t="s">
        <v>72</v>
      </c>
      <c r="S88" s="25" t="s">
        <v>80</v>
      </c>
      <c r="T88" s="25">
        <v>61</v>
      </c>
      <c r="V88" s="25" t="s">
        <v>70</v>
      </c>
      <c r="X88" s="25" t="s">
        <v>80</v>
      </c>
      <c r="Y88" s="25" t="s">
        <v>79</v>
      </c>
    </row>
    <row r="89" spans="5:25" s="24" customFormat="1" hidden="1">
      <c r="E89" s="24">
        <v>612</v>
      </c>
      <c r="F89" s="25" t="s">
        <v>80</v>
      </c>
      <c r="G89" s="25" t="s">
        <v>76</v>
      </c>
      <c r="H89" s="25">
        <v>6</v>
      </c>
      <c r="I89" s="25" t="s">
        <v>80</v>
      </c>
      <c r="J89" s="25" t="s">
        <v>74</v>
      </c>
      <c r="K89" s="25" t="s">
        <v>69</v>
      </c>
      <c r="L89" s="25" t="s">
        <v>80</v>
      </c>
      <c r="M89" s="25" t="s">
        <v>78</v>
      </c>
      <c r="N89" s="25" t="s">
        <v>80</v>
      </c>
      <c r="O89" s="25">
        <v>61</v>
      </c>
      <c r="P89" s="25" t="s">
        <v>80</v>
      </c>
      <c r="Q89" s="25" t="s">
        <v>80</v>
      </c>
      <c r="R89" s="25" t="s">
        <v>72</v>
      </c>
      <c r="S89" s="25" t="s">
        <v>80</v>
      </c>
      <c r="T89" s="25">
        <v>61</v>
      </c>
      <c r="V89" s="25" t="s">
        <v>70</v>
      </c>
      <c r="X89" s="25" t="s">
        <v>80</v>
      </c>
      <c r="Y89" s="25" t="s">
        <v>79</v>
      </c>
    </row>
    <row r="90" spans="5:25" s="24" customFormat="1" hidden="1">
      <c r="E90" s="24">
        <v>601</v>
      </c>
      <c r="F90" s="25" t="s">
        <v>80</v>
      </c>
      <c r="G90" s="25" t="s">
        <v>76</v>
      </c>
      <c r="H90" s="25">
        <v>6</v>
      </c>
      <c r="I90" s="25" t="s">
        <v>80</v>
      </c>
      <c r="J90" s="25" t="s">
        <v>74</v>
      </c>
      <c r="K90" s="25" t="s">
        <v>69</v>
      </c>
      <c r="L90" s="25" t="s">
        <v>80</v>
      </c>
      <c r="M90" s="25" t="s">
        <v>78</v>
      </c>
      <c r="N90" s="25" t="s">
        <v>80</v>
      </c>
      <c r="O90" s="25">
        <v>61</v>
      </c>
      <c r="P90" s="25" t="s">
        <v>80</v>
      </c>
      <c r="Q90" s="25" t="s">
        <v>80</v>
      </c>
      <c r="R90" s="25" t="s">
        <v>72</v>
      </c>
      <c r="S90" s="25" t="s">
        <v>80</v>
      </c>
      <c r="T90" s="25">
        <v>61</v>
      </c>
      <c r="V90" s="25" t="s">
        <v>70</v>
      </c>
      <c r="X90" s="25" t="s">
        <v>80</v>
      </c>
      <c r="Y90" s="25" t="s">
        <v>79</v>
      </c>
    </row>
    <row r="91" spans="5:25" s="24" customFormat="1" hidden="1">
      <c r="E91" s="24">
        <v>602</v>
      </c>
      <c r="F91" s="25" t="s">
        <v>80</v>
      </c>
      <c r="G91" s="25" t="s">
        <v>76</v>
      </c>
      <c r="H91" s="25">
        <v>6</v>
      </c>
      <c r="I91" s="25" t="s">
        <v>80</v>
      </c>
      <c r="J91" s="25" t="s">
        <v>74</v>
      </c>
      <c r="K91" s="25" t="s">
        <v>69</v>
      </c>
      <c r="L91" s="25" t="s">
        <v>80</v>
      </c>
      <c r="M91" s="25" t="s">
        <v>78</v>
      </c>
      <c r="N91" s="25" t="s">
        <v>80</v>
      </c>
      <c r="O91" s="25">
        <v>61</v>
      </c>
      <c r="P91" s="25" t="s">
        <v>80</v>
      </c>
      <c r="Q91" s="25" t="s">
        <v>80</v>
      </c>
      <c r="R91" s="25" t="s">
        <v>72</v>
      </c>
      <c r="S91" s="25" t="s">
        <v>80</v>
      </c>
      <c r="T91" s="25">
        <v>61</v>
      </c>
      <c r="V91" s="25" t="s">
        <v>70</v>
      </c>
      <c r="X91" s="25" t="s">
        <v>80</v>
      </c>
      <c r="Y91" s="25" t="s">
        <v>79</v>
      </c>
    </row>
    <row r="92" spans="5:25" s="24" customFormat="1" hidden="1">
      <c r="E92" s="24">
        <v>603</v>
      </c>
      <c r="F92" s="25" t="s">
        <v>80</v>
      </c>
      <c r="G92" s="25" t="s">
        <v>76</v>
      </c>
      <c r="H92" s="25">
        <v>6</v>
      </c>
      <c r="I92" s="25" t="s">
        <v>80</v>
      </c>
      <c r="J92" s="25" t="s">
        <v>74</v>
      </c>
      <c r="K92" s="25" t="s">
        <v>69</v>
      </c>
      <c r="L92" s="25" t="s">
        <v>80</v>
      </c>
      <c r="M92" s="25" t="s">
        <v>78</v>
      </c>
      <c r="N92" s="25" t="s">
        <v>80</v>
      </c>
      <c r="O92" s="25">
        <v>61</v>
      </c>
      <c r="P92" s="25" t="s">
        <v>80</v>
      </c>
      <c r="Q92" s="25" t="s">
        <v>80</v>
      </c>
      <c r="R92" s="25" t="s">
        <v>72</v>
      </c>
      <c r="S92" s="25" t="s">
        <v>80</v>
      </c>
      <c r="T92" s="25">
        <v>61</v>
      </c>
      <c r="V92" s="25" t="s">
        <v>70</v>
      </c>
      <c r="X92" s="25" t="s">
        <v>80</v>
      </c>
      <c r="Y92" s="25" t="s">
        <v>79</v>
      </c>
    </row>
    <row r="93" spans="5:25" s="24" customFormat="1" hidden="1">
      <c r="E93" s="24">
        <v>604</v>
      </c>
      <c r="F93" s="25" t="s">
        <v>80</v>
      </c>
      <c r="G93" s="25" t="s">
        <v>76</v>
      </c>
      <c r="H93" s="25">
        <v>6</v>
      </c>
      <c r="I93" s="25" t="s">
        <v>80</v>
      </c>
      <c r="J93" s="25" t="s">
        <v>74</v>
      </c>
      <c r="K93" s="25" t="s">
        <v>69</v>
      </c>
      <c r="L93" s="25" t="s">
        <v>80</v>
      </c>
      <c r="M93" s="25" t="s">
        <v>78</v>
      </c>
      <c r="N93" s="25" t="s">
        <v>80</v>
      </c>
      <c r="O93" s="25">
        <v>61</v>
      </c>
      <c r="P93" s="25" t="s">
        <v>80</v>
      </c>
      <c r="Q93" s="25" t="s">
        <v>80</v>
      </c>
      <c r="R93" s="25" t="s">
        <v>72</v>
      </c>
      <c r="S93" s="25" t="s">
        <v>80</v>
      </c>
      <c r="T93" s="25">
        <v>61</v>
      </c>
      <c r="V93" s="25" t="s">
        <v>70</v>
      </c>
      <c r="X93" s="25" t="s">
        <v>80</v>
      </c>
      <c r="Y93" s="25" t="s">
        <v>79</v>
      </c>
    </row>
    <row r="94" spans="5:25" s="24" customFormat="1" hidden="1">
      <c r="E94" s="24">
        <v>605</v>
      </c>
      <c r="F94" s="25" t="s">
        <v>80</v>
      </c>
      <c r="G94" s="25" t="s">
        <v>76</v>
      </c>
      <c r="H94" s="25">
        <v>6</v>
      </c>
      <c r="I94" s="25" t="s">
        <v>80</v>
      </c>
      <c r="J94" s="25" t="s">
        <v>74</v>
      </c>
      <c r="K94" s="25" t="s">
        <v>69</v>
      </c>
      <c r="L94" s="25" t="s">
        <v>80</v>
      </c>
      <c r="M94" s="25" t="s">
        <v>78</v>
      </c>
      <c r="N94" s="25" t="s">
        <v>80</v>
      </c>
      <c r="O94" s="25">
        <v>61</v>
      </c>
      <c r="P94" s="25" t="s">
        <v>80</v>
      </c>
      <c r="Q94" s="25" t="s">
        <v>80</v>
      </c>
      <c r="R94" s="25" t="s">
        <v>72</v>
      </c>
      <c r="S94" s="25" t="s">
        <v>80</v>
      </c>
      <c r="T94" s="25">
        <v>61</v>
      </c>
      <c r="V94" s="25" t="s">
        <v>70</v>
      </c>
      <c r="X94" s="25" t="s">
        <v>80</v>
      </c>
      <c r="Y94" s="25" t="s">
        <v>79</v>
      </c>
    </row>
    <row r="95" spans="5:25" s="24" customFormat="1" hidden="1">
      <c r="E95" s="24">
        <v>606</v>
      </c>
      <c r="F95" s="25" t="s">
        <v>80</v>
      </c>
      <c r="G95" s="25" t="s">
        <v>76</v>
      </c>
      <c r="H95" s="25">
        <v>6</v>
      </c>
      <c r="I95" s="25" t="s">
        <v>80</v>
      </c>
      <c r="J95" s="25" t="s">
        <v>74</v>
      </c>
      <c r="K95" s="25" t="s">
        <v>69</v>
      </c>
      <c r="L95" s="25" t="s">
        <v>80</v>
      </c>
      <c r="M95" s="25" t="s">
        <v>78</v>
      </c>
      <c r="N95" s="25" t="s">
        <v>80</v>
      </c>
      <c r="O95" s="25">
        <v>61</v>
      </c>
      <c r="P95" s="25" t="s">
        <v>80</v>
      </c>
      <c r="Q95" s="25" t="s">
        <v>80</v>
      </c>
      <c r="R95" s="25" t="s">
        <v>72</v>
      </c>
      <c r="S95" s="25" t="s">
        <v>80</v>
      </c>
      <c r="T95" s="25">
        <v>61</v>
      </c>
      <c r="V95" s="25" t="s">
        <v>70</v>
      </c>
      <c r="X95" s="25" t="s">
        <v>80</v>
      </c>
      <c r="Y95" s="25" t="s">
        <v>79</v>
      </c>
    </row>
    <row r="96" spans="5:25" s="24" customFormat="1" hidden="1">
      <c r="E96" s="24">
        <v>607</v>
      </c>
      <c r="F96" s="25" t="s">
        <v>80</v>
      </c>
      <c r="G96" s="25" t="s">
        <v>76</v>
      </c>
      <c r="H96" s="25">
        <v>6</v>
      </c>
      <c r="I96" s="25" t="s">
        <v>80</v>
      </c>
      <c r="J96" s="25" t="s">
        <v>74</v>
      </c>
      <c r="K96" s="25" t="s">
        <v>69</v>
      </c>
      <c r="L96" s="25" t="s">
        <v>80</v>
      </c>
      <c r="M96" s="25" t="s">
        <v>78</v>
      </c>
      <c r="N96" s="25" t="s">
        <v>80</v>
      </c>
      <c r="O96" s="25">
        <v>61</v>
      </c>
      <c r="P96" s="25" t="s">
        <v>80</v>
      </c>
      <c r="Q96" s="25" t="s">
        <v>80</v>
      </c>
      <c r="R96" s="25" t="s">
        <v>72</v>
      </c>
      <c r="S96" s="25" t="s">
        <v>80</v>
      </c>
      <c r="T96" s="25">
        <v>61</v>
      </c>
      <c r="V96" s="25" t="s">
        <v>70</v>
      </c>
      <c r="X96" s="25" t="s">
        <v>80</v>
      </c>
      <c r="Y96" s="25" t="s">
        <v>79</v>
      </c>
    </row>
  </sheetData>
  <sheetProtection algorithmName="SHA-512" hashValue="L0avnBft4W9gf2NIDAn9PRZFq/HEO+qPqDbIQQs6d8wSjnLRendrVMmIaL22IlZmh7W3oKrF9ScFOmB/n4hGWQ==" saltValue="4+iPlrsNMVxiHKbcJQkmdg==" spinCount="100000" sheet="1" formatRows="0" selectLockedCells="1"/>
  <mergeCells count="33">
    <mergeCell ref="Q2:R2"/>
    <mergeCell ref="Q3:R3"/>
    <mergeCell ref="Q4:R4"/>
    <mergeCell ref="Q5:R5"/>
    <mergeCell ref="K3:L5"/>
    <mergeCell ref="U5:V5"/>
    <mergeCell ref="S5:T5"/>
    <mergeCell ref="U4:Z4"/>
    <mergeCell ref="U3:V3"/>
    <mergeCell ref="W3:X3"/>
    <mergeCell ref="B6:E6"/>
    <mergeCell ref="H4:J4"/>
    <mergeCell ref="H3:J3"/>
    <mergeCell ref="H2:J2"/>
    <mergeCell ref="B2:G2"/>
    <mergeCell ref="B3:G5"/>
    <mergeCell ref="G6:J6"/>
    <mergeCell ref="K6:AE6"/>
    <mergeCell ref="W5:X5"/>
    <mergeCell ref="O5:P5"/>
    <mergeCell ref="O3:P3"/>
    <mergeCell ref="S2:T2"/>
    <mergeCell ref="S3:T3"/>
    <mergeCell ref="S4:T4"/>
    <mergeCell ref="O2:P2"/>
    <mergeCell ref="M4:N5"/>
    <mergeCell ref="M2:N3"/>
    <mergeCell ref="Y3:Z3"/>
    <mergeCell ref="Y5:Z5"/>
    <mergeCell ref="K2:L2"/>
    <mergeCell ref="O4:P4"/>
    <mergeCell ref="AA2:AE5"/>
    <mergeCell ref="U2:Z2"/>
  </mergeCells>
  <phoneticPr fontId="1" type="noConversion"/>
  <conditionalFormatting sqref="U3:V3">
    <cfRule type="expression" dxfId="3" priority="2" stopIfTrue="1">
      <formula>Y3&gt;O3</formula>
    </cfRule>
  </conditionalFormatting>
  <conditionalFormatting sqref="U5:V5">
    <cfRule type="expression" dxfId="2" priority="1" stopIfTrue="1">
      <formula>Y5&gt;O5</formula>
    </cfRule>
  </conditionalFormatting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E835A-5D87-45D7-913B-C6D78FBF8A3F}">
  <sheetPr>
    <tabColor theme="6" tint="0.59999389629810485"/>
    <pageSetUpPr fitToPage="1"/>
  </sheetPr>
  <dimension ref="B1:AF57"/>
  <sheetViews>
    <sheetView zoomScaleNormal="100" workbookViewId="0">
      <selection activeCell="H3" sqref="H3:J3"/>
    </sheetView>
  </sheetViews>
  <sheetFormatPr defaultRowHeight="17"/>
  <cols>
    <col min="1" max="1" width="0.1796875" customWidth="1"/>
    <col min="2" max="31" width="3.6328125" customWidth="1"/>
    <col min="32" max="32" width="0.36328125" hidden="1" customWidth="1"/>
    <col min="33" max="33" width="0" hidden="1" customWidth="1"/>
  </cols>
  <sheetData>
    <row r="1" spans="2:31" ht="1" customHeight="1" thickBot="1">
      <c r="B1" s="23"/>
    </row>
    <row r="2" spans="2:31" ht="14" customHeight="1">
      <c r="B2" s="191" t="s">
        <v>85</v>
      </c>
      <c r="C2" s="192"/>
      <c r="D2" s="192"/>
      <c r="E2" s="192"/>
      <c r="F2" s="192"/>
      <c r="G2" s="252"/>
      <c r="H2" s="251" t="s">
        <v>86</v>
      </c>
      <c r="I2" s="192"/>
      <c r="J2" s="252"/>
      <c r="K2" s="303" t="s">
        <v>94</v>
      </c>
      <c r="L2" s="304"/>
      <c r="M2" s="305"/>
      <c r="N2" s="329" t="s">
        <v>18</v>
      </c>
      <c r="O2" s="531"/>
      <c r="P2" s="251" t="s">
        <v>130</v>
      </c>
      <c r="Q2" s="252"/>
      <c r="R2" s="331" t="s">
        <v>131</v>
      </c>
      <c r="S2" s="466"/>
      <c r="T2" s="331" t="s">
        <v>132</v>
      </c>
      <c r="U2" s="466"/>
      <c r="V2" s="251" t="s">
        <v>133</v>
      </c>
      <c r="W2" s="192"/>
      <c r="X2" s="192"/>
      <c r="Y2" s="192"/>
      <c r="Z2" s="192"/>
      <c r="AA2" s="252"/>
      <c r="AB2" s="522" t="s">
        <v>522</v>
      </c>
      <c r="AC2" s="523"/>
      <c r="AD2" s="523"/>
      <c r="AE2" s="524"/>
    </row>
    <row r="3" spans="2:31" ht="14" customHeight="1">
      <c r="B3" s="528" t="s">
        <v>142</v>
      </c>
      <c r="C3" s="529"/>
      <c r="D3" s="529"/>
      <c r="E3" s="529"/>
      <c r="F3" s="529"/>
      <c r="G3" s="530"/>
      <c r="H3" s="381"/>
      <c r="I3" s="442"/>
      <c r="J3" s="382"/>
      <c r="K3" s="41"/>
      <c r="L3" s="42"/>
      <c r="M3" s="42"/>
      <c r="N3" s="532" t="str">
        <f>IF(I16=1,VLOOKUP(G16,E22:S57,12,FALSE),"")</f>
        <v/>
      </c>
      <c r="O3" s="533"/>
      <c r="P3" s="381"/>
      <c r="Q3" s="382"/>
      <c r="R3" s="387">
        <v>18</v>
      </c>
      <c r="S3" s="389"/>
      <c r="T3" s="509" t="str">
        <f>IF(LEN(TRIM(P3))&gt;0,P3/18,"")</f>
        <v/>
      </c>
      <c r="U3" s="510"/>
      <c r="V3" s="507" t="str">
        <f>IF(AND(LEN(TRIM(P3))&gt;0,P3&lt;Z3,I16=1,Q19&gt;0),"●未達",IF(AND(LEN(TRIM(P3))&gt;0,P3&gt;=Z3,I16=1,Q19&gt;0),"○已達",""))</f>
        <v/>
      </c>
      <c r="W3" s="508"/>
      <c r="X3" s="464" t="str">
        <f>IF(LEN(TRIM(P3))&gt;0,N3,"")</f>
        <v/>
      </c>
      <c r="Y3" s="464"/>
      <c r="Z3" s="479" t="str">
        <f>IF(AND(LEN(TRIM(P3))&gt;0,I16=1,Q19&gt;0),Q19,"")</f>
        <v/>
      </c>
      <c r="AA3" s="534"/>
      <c r="AB3" s="525"/>
      <c r="AC3" s="526"/>
      <c r="AD3" s="526"/>
      <c r="AE3" s="527"/>
    </row>
    <row r="4" spans="2:31" ht="14" customHeight="1" thickBot="1">
      <c r="B4" s="492" t="s">
        <v>17</v>
      </c>
      <c r="C4" s="493"/>
      <c r="D4" s="493"/>
      <c r="E4" s="494"/>
      <c r="F4" s="71"/>
      <c r="G4" s="504" t="s">
        <v>24</v>
      </c>
      <c r="H4" s="505"/>
      <c r="I4" s="505"/>
      <c r="J4" s="506"/>
      <c r="K4" s="461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3"/>
    </row>
    <row r="5" spans="2:31" ht="7" hidden="1" customHeight="1">
      <c r="B5" s="23"/>
    </row>
    <row r="6" spans="2:31" ht="7" hidden="1" customHeight="1">
      <c r="B6" s="182"/>
      <c r="C6" s="182"/>
      <c r="D6" s="182"/>
      <c r="E6" s="182"/>
      <c r="F6" s="181"/>
      <c r="G6" s="182"/>
      <c r="H6" s="45"/>
      <c r="I6" s="45"/>
      <c r="J6" s="45"/>
      <c r="K6" s="46"/>
    </row>
    <row r="7" spans="2:31" s="24" customFormat="1" hidden="1"/>
    <row r="8" spans="2:31" s="24" customFormat="1" hidden="1">
      <c r="B8" s="180" t="s">
        <v>136</v>
      </c>
      <c r="P8" s="31"/>
      <c r="Q8" s="72" t="e">
        <f>IF(G14=21,C11,0)</f>
        <v>#REF!</v>
      </c>
      <c r="R8" s="49" t="e">
        <f>IF(G14=21,D11,0)</f>
        <v>#REF!</v>
      </c>
      <c r="S8" s="31"/>
      <c r="T8" s="73"/>
    </row>
    <row r="9" spans="2:31" s="24" customFormat="1" hidden="1">
      <c r="C9" s="24" t="s">
        <v>137</v>
      </c>
      <c r="D9" s="24" t="s">
        <v>138</v>
      </c>
      <c r="F9" s="25"/>
      <c r="G9" s="25"/>
      <c r="I9" s="30"/>
      <c r="J9" s="30"/>
      <c r="K9" s="30"/>
      <c r="L9" s="30"/>
      <c r="M9" s="30"/>
      <c r="N9" s="30"/>
      <c r="O9" s="30"/>
      <c r="P9" s="31"/>
      <c r="Q9" s="72" t="e">
        <f>IF(G14=31,C12,0)</f>
        <v>#REF!</v>
      </c>
      <c r="R9" s="49" t="e">
        <f>IF(G14=31,D12,0)</f>
        <v>#REF!</v>
      </c>
      <c r="S9" s="31"/>
      <c r="T9" s="30"/>
      <c r="U9" s="30"/>
      <c r="V9" s="30"/>
    </row>
    <row r="10" spans="2:31" s="24" customFormat="1" hidden="1">
      <c r="B10" s="24">
        <v>1</v>
      </c>
      <c r="G10" s="74"/>
      <c r="I10" s="30"/>
      <c r="J10" s="30"/>
      <c r="K10" s="30"/>
      <c r="L10" s="30"/>
      <c r="M10" s="30"/>
      <c r="N10" s="30"/>
      <c r="O10" s="30"/>
      <c r="P10" s="31"/>
      <c r="Q10" s="72" t="e">
        <f>IF(G14=41,C13,0)</f>
        <v>#REF!</v>
      </c>
      <c r="R10" s="49" t="e">
        <f>IF(G14=41,D13,0)</f>
        <v>#REF!</v>
      </c>
      <c r="S10" s="31"/>
      <c r="T10" s="30"/>
      <c r="U10" s="30"/>
      <c r="V10" s="30"/>
    </row>
    <row r="11" spans="2:31" s="24" customFormat="1" hidden="1">
      <c r="B11" s="75">
        <v>2</v>
      </c>
      <c r="C11" s="179">
        <v>10</v>
      </c>
      <c r="D11" s="76">
        <v>10</v>
      </c>
      <c r="I11" s="30"/>
      <c r="J11" s="30"/>
      <c r="K11" s="30"/>
      <c r="L11" s="30"/>
      <c r="M11" s="30"/>
      <c r="N11" s="30"/>
      <c r="O11" s="30"/>
      <c r="P11" s="31"/>
      <c r="Q11" s="72" t="e">
        <f>IF(G14=51,C14,0)</f>
        <v>#REF!</v>
      </c>
      <c r="R11" s="49" t="e">
        <f>IF(G14=51,D14,0)</f>
        <v>#REF!</v>
      </c>
      <c r="S11" s="31"/>
      <c r="T11" s="30"/>
      <c r="U11" s="30"/>
      <c r="V11" s="30"/>
    </row>
    <row r="12" spans="2:31" s="24" customFormat="1" hidden="1">
      <c r="B12" s="77">
        <v>3</v>
      </c>
      <c r="C12" s="34">
        <v>12</v>
      </c>
      <c r="D12" s="78">
        <v>12</v>
      </c>
      <c r="I12" s="30"/>
      <c r="J12" s="30"/>
      <c r="K12" s="30"/>
      <c r="L12" s="30"/>
      <c r="M12" s="30"/>
      <c r="N12" s="30"/>
      <c r="O12" s="30"/>
      <c r="P12" s="31"/>
      <c r="Q12" s="72" t="e">
        <f>IF(G14=61,C15,0)</f>
        <v>#REF!</v>
      </c>
      <c r="R12" s="49" t="e">
        <f>IF(G14=61,D15,0)</f>
        <v>#REF!</v>
      </c>
      <c r="S12" s="31"/>
      <c r="T12" s="30"/>
      <c r="U12" s="30"/>
      <c r="V12" s="30"/>
    </row>
    <row r="13" spans="2:31" s="24" customFormat="1" hidden="1">
      <c r="B13" s="77">
        <v>4</v>
      </c>
      <c r="C13" s="34">
        <v>13</v>
      </c>
      <c r="D13" s="78">
        <v>12</v>
      </c>
      <c r="F13" s="25" t="s">
        <v>139</v>
      </c>
      <c r="G13" s="24" t="e">
        <f>#REF!*100+#REF!</f>
        <v>#REF!</v>
      </c>
      <c r="H13" s="25" t="s">
        <v>140</v>
      </c>
      <c r="I13" s="30" t="e">
        <f>IF(AND(OR(AND(G13&gt;100,G13&lt;700),AND(G13&gt;707,G13&lt;711)),#REF!*#REF!&gt;0,#REF!&lt;10,#REF!&lt;13),1,0)</f>
        <v>#REF!</v>
      </c>
      <c r="J13" s="30"/>
      <c r="K13" s="30"/>
      <c r="L13" s="30"/>
      <c r="M13" s="30"/>
      <c r="N13" s="30"/>
      <c r="O13" s="30"/>
      <c r="P13" s="31"/>
      <c r="Q13" s="79" t="e">
        <f>SUM(Q8:Q12)</f>
        <v>#REF!</v>
      </c>
      <c r="R13" s="52" t="e">
        <f>SUM(R8:R12)</f>
        <v>#REF!</v>
      </c>
      <c r="S13" s="31"/>
      <c r="T13" s="30"/>
      <c r="U13" s="30"/>
      <c r="V13" s="30"/>
    </row>
    <row r="14" spans="2:31" s="24" customFormat="1" hidden="1">
      <c r="B14" s="77">
        <v>5</v>
      </c>
      <c r="C14" s="34">
        <v>13</v>
      </c>
      <c r="D14" s="78">
        <v>12</v>
      </c>
      <c r="F14" s="25" t="s">
        <v>139</v>
      </c>
      <c r="G14" s="24" t="e">
        <f>IF(I13=1,VLOOKUP(G13,#REF!,11,FALSE),"")</f>
        <v>#REF!</v>
      </c>
      <c r="I14" s="30"/>
      <c r="J14" s="30"/>
      <c r="K14" s="30"/>
      <c r="L14" s="30"/>
      <c r="M14" s="30"/>
      <c r="N14" s="30"/>
      <c r="O14" s="30"/>
      <c r="P14" s="30"/>
      <c r="Q14" s="30"/>
      <c r="S14" s="31"/>
      <c r="T14" s="30"/>
      <c r="U14" s="30"/>
      <c r="V14" s="30"/>
    </row>
    <row r="15" spans="2:31" s="24" customFormat="1" ht="17.5" hidden="1" thickBot="1">
      <c r="B15" s="80">
        <v>6</v>
      </c>
      <c r="C15" s="81">
        <v>14</v>
      </c>
      <c r="D15" s="82">
        <v>13</v>
      </c>
      <c r="I15" s="30"/>
      <c r="J15" s="30"/>
      <c r="K15" s="30"/>
      <c r="L15" s="30"/>
      <c r="M15" s="30"/>
      <c r="N15" s="30"/>
      <c r="O15" s="30"/>
      <c r="P15" s="30"/>
      <c r="Q15" s="30"/>
      <c r="S15" s="31"/>
      <c r="T15" s="30"/>
      <c r="U15" s="30"/>
      <c r="V15" s="30"/>
    </row>
    <row r="16" spans="2:31" s="24" customFormat="1" hidden="1">
      <c r="B16" s="75">
        <v>7</v>
      </c>
      <c r="C16" s="76">
        <v>11</v>
      </c>
      <c r="F16" s="25" t="s">
        <v>141</v>
      </c>
      <c r="G16" s="24">
        <f>F4*100+L3</f>
        <v>0</v>
      </c>
      <c r="H16" s="25" t="s">
        <v>140</v>
      </c>
      <c r="I16" s="30">
        <f>IF(AND(G16&gt;700,F4*L3&gt;0,F4&lt;10,L3&lt;13),1,0)</f>
        <v>0</v>
      </c>
      <c r="J16" s="30"/>
      <c r="K16" s="30"/>
      <c r="L16" s="30"/>
      <c r="M16" s="30"/>
      <c r="N16" s="30"/>
      <c r="O16" s="30"/>
      <c r="P16" s="31"/>
      <c r="Q16" s="72">
        <f>IF(G17=71,C16,0)</f>
        <v>0</v>
      </c>
      <c r="S16" s="31"/>
      <c r="T16" s="30"/>
      <c r="U16" s="30"/>
      <c r="V16" s="30"/>
    </row>
    <row r="17" spans="2:25" s="24" customFormat="1" hidden="1">
      <c r="B17" s="77">
        <v>8</v>
      </c>
      <c r="C17" s="78">
        <v>10</v>
      </c>
      <c r="F17" s="25" t="s">
        <v>141</v>
      </c>
      <c r="G17" s="24" t="str">
        <f>IF(I16=1,VLOOKUP(G16,E22:S57,11,FALSE),"")</f>
        <v/>
      </c>
      <c r="I17" s="30"/>
      <c r="J17" s="30"/>
      <c r="K17" s="30"/>
      <c r="L17" s="30"/>
      <c r="M17" s="30"/>
      <c r="N17" s="30"/>
      <c r="O17" s="30"/>
      <c r="P17" s="31"/>
      <c r="Q17" s="72">
        <f>IF(G17=81,C17,0)</f>
        <v>0</v>
      </c>
      <c r="S17" s="31"/>
      <c r="T17" s="30"/>
      <c r="U17" s="30"/>
      <c r="V17" s="30"/>
    </row>
    <row r="18" spans="2:25" s="24" customFormat="1" ht="17.5" hidden="1" thickBot="1">
      <c r="B18" s="80">
        <v>9</v>
      </c>
      <c r="C18" s="82">
        <v>13</v>
      </c>
      <c r="I18" s="30"/>
      <c r="J18" s="30"/>
      <c r="K18" s="30"/>
      <c r="L18" s="30"/>
      <c r="M18" s="30"/>
      <c r="N18" s="30"/>
      <c r="O18" s="30"/>
      <c r="P18" s="31"/>
      <c r="Q18" s="72">
        <f>IF(G17=91,C18,0)</f>
        <v>0</v>
      </c>
      <c r="S18" s="31"/>
      <c r="T18" s="30"/>
      <c r="U18" s="30"/>
      <c r="V18" s="30"/>
    </row>
    <row r="19" spans="2:25" s="24" customFormat="1" ht="17" hidden="1" customHeight="1">
      <c r="I19" s="30"/>
      <c r="J19" s="30"/>
      <c r="K19" s="30"/>
      <c r="L19" s="30"/>
      <c r="M19" s="30"/>
      <c r="N19" s="30"/>
      <c r="O19" s="30"/>
      <c r="P19" s="31"/>
      <c r="Q19" s="79">
        <f>SUM(Q16:Q18)</f>
        <v>0</v>
      </c>
      <c r="S19" s="25"/>
      <c r="T19" s="30"/>
      <c r="U19" s="30"/>
      <c r="V19" s="30"/>
    </row>
    <row r="20" spans="2:25" s="24" customFormat="1" ht="17" hidden="1" customHeight="1">
      <c r="I20" s="30"/>
      <c r="J20" s="30"/>
      <c r="K20" s="30"/>
      <c r="L20" s="30"/>
      <c r="M20" s="30"/>
      <c r="N20" s="30"/>
      <c r="O20" s="30"/>
      <c r="P20" s="30"/>
      <c r="Q20" s="30"/>
      <c r="T20" s="30"/>
      <c r="U20" s="30"/>
      <c r="V20" s="30"/>
    </row>
    <row r="21" spans="2:25" s="24" customFormat="1" hidden="1">
      <c r="B21" s="24" t="s">
        <v>28</v>
      </c>
      <c r="F21" s="25" t="s">
        <v>26</v>
      </c>
      <c r="G21" s="25" t="s">
        <v>29</v>
      </c>
      <c r="H21" s="25" t="s">
        <v>30</v>
      </c>
      <c r="I21" s="25" t="s">
        <v>31</v>
      </c>
      <c r="J21" s="25" t="s">
        <v>32</v>
      </c>
      <c r="K21" s="25" t="s">
        <v>33</v>
      </c>
      <c r="L21" s="25" t="s">
        <v>34</v>
      </c>
      <c r="M21" s="25" t="s">
        <v>35</v>
      </c>
      <c r="N21" s="25" t="s">
        <v>36</v>
      </c>
      <c r="O21" s="25" t="s">
        <v>37</v>
      </c>
      <c r="P21" s="25" t="s">
        <v>38</v>
      </c>
      <c r="Q21" s="25" t="s">
        <v>39</v>
      </c>
      <c r="R21" s="25" t="s">
        <v>40</v>
      </c>
      <c r="S21" s="25" t="s">
        <v>41</v>
      </c>
      <c r="T21" s="25" t="s">
        <v>42</v>
      </c>
      <c r="V21" s="25" t="s">
        <v>43</v>
      </c>
      <c r="X21" s="25" t="s">
        <v>44</v>
      </c>
    </row>
    <row r="22" spans="2:25" s="24" customFormat="1" hidden="1">
      <c r="E22" s="24">
        <v>708</v>
      </c>
      <c r="F22" s="25" t="s">
        <v>80</v>
      </c>
      <c r="G22" s="25" t="s">
        <v>76</v>
      </c>
      <c r="H22" s="25">
        <v>6</v>
      </c>
      <c r="I22" s="25" t="s">
        <v>80</v>
      </c>
      <c r="J22" s="25" t="s">
        <v>74</v>
      </c>
      <c r="K22" s="25" t="s">
        <v>69</v>
      </c>
      <c r="L22" s="25" t="s">
        <v>81</v>
      </c>
      <c r="M22" s="25" t="s">
        <v>78</v>
      </c>
      <c r="N22" s="25" t="s">
        <v>81</v>
      </c>
      <c r="O22" s="25">
        <v>71</v>
      </c>
      <c r="P22" s="25" t="s">
        <v>81</v>
      </c>
      <c r="Q22" s="25" t="s">
        <v>81</v>
      </c>
      <c r="R22" s="25" t="s">
        <v>72</v>
      </c>
      <c r="S22" s="25" t="s">
        <v>81</v>
      </c>
      <c r="T22" s="25">
        <v>71</v>
      </c>
      <c r="V22" s="25" t="s">
        <v>70</v>
      </c>
      <c r="X22" s="25" t="s">
        <v>80</v>
      </c>
      <c r="Y22" s="25" t="s">
        <v>79</v>
      </c>
    </row>
    <row r="23" spans="2:25" s="24" customFormat="1" hidden="1">
      <c r="E23" s="24">
        <v>709</v>
      </c>
      <c r="F23" s="25" t="s">
        <v>80</v>
      </c>
      <c r="G23" s="25" t="s">
        <v>76</v>
      </c>
      <c r="H23" s="25">
        <v>6</v>
      </c>
      <c r="I23" s="25" t="s">
        <v>80</v>
      </c>
      <c r="J23" s="25" t="s">
        <v>74</v>
      </c>
      <c r="K23" s="25" t="s">
        <v>69</v>
      </c>
      <c r="L23" s="25" t="s">
        <v>81</v>
      </c>
      <c r="M23" s="25" t="s">
        <v>78</v>
      </c>
      <c r="N23" s="25" t="s">
        <v>81</v>
      </c>
      <c r="O23" s="25">
        <v>71</v>
      </c>
      <c r="P23" s="25" t="s">
        <v>81</v>
      </c>
      <c r="Q23" s="25" t="s">
        <v>81</v>
      </c>
      <c r="R23" s="25" t="s">
        <v>72</v>
      </c>
      <c r="S23" s="25" t="s">
        <v>81</v>
      </c>
      <c r="T23" s="25">
        <v>71</v>
      </c>
      <c r="V23" s="25" t="s">
        <v>70</v>
      </c>
      <c r="X23" s="25" t="s">
        <v>80</v>
      </c>
      <c r="Y23" s="25" t="s">
        <v>79</v>
      </c>
    </row>
    <row r="24" spans="2:25" s="24" customFormat="1" hidden="1">
      <c r="E24" s="24">
        <v>710</v>
      </c>
      <c r="F24" s="25" t="s">
        <v>80</v>
      </c>
      <c r="G24" s="25" t="s">
        <v>76</v>
      </c>
      <c r="H24" s="25">
        <v>6</v>
      </c>
      <c r="I24" s="25" t="s">
        <v>80</v>
      </c>
      <c r="J24" s="25" t="s">
        <v>74</v>
      </c>
      <c r="K24" s="25" t="s">
        <v>69</v>
      </c>
      <c r="L24" s="25" t="s">
        <v>81</v>
      </c>
      <c r="M24" s="25" t="s">
        <v>78</v>
      </c>
      <c r="N24" s="25" t="s">
        <v>81</v>
      </c>
      <c r="O24" s="25">
        <v>71</v>
      </c>
      <c r="P24" s="25" t="s">
        <v>81</v>
      </c>
      <c r="Q24" s="25" t="s">
        <v>81</v>
      </c>
      <c r="R24" s="25" t="s">
        <v>72</v>
      </c>
      <c r="S24" s="25" t="s">
        <v>81</v>
      </c>
      <c r="T24" s="25">
        <v>71</v>
      </c>
      <c r="V24" s="25" t="s">
        <v>70</v>
      </c>
      <c r="X24" s="25" t="s">
        <v>80</v>
      </c>
      <c r="Y24" s="25" t="s">
        <v>79</v>
      </c>
    </row>
    <row r="25" spans="2:25" s="24" customFormat="1" hidden="1">
      <c r="E25" s="24">
        <v>711</v>
      </c>
      <c r="F25" s="25" t="s">
        <v>81</v>
      </c>
      <c r="G25" s="25" t="s">
        <v>76</v>
      </c>
      <c r="H25" s="25">
        <v>6</v>
      </c>
      <c r="I25" s="25" t="s">
        <v>80</v>
      </c>
      <c r="J25" s="25" t="s">
        <v>74</v>
      </c>
      <c r="K25" s="25" t="s">
        <v>69</v>
      </c>
      <c r="L25" s="25" t="s">
        <v>81</v>
      </c>
      <c r="M25" s="25" t="s">
        <v>78</v>
      </c>
      <c r="N25" s="25" t="s">
        <v>81</v>
      </c>
      <c r="O25" s="25">
        <v>71</v>
      </c>
      <c r="P25" s="25" t="s">
        <v>81</v>
      </c>
      <c r="Q25" s="25" t="s">
        <v>81</v>
      </c>
      <c r="R25" s="25" t="s">
        <v>72</v>
      </c>
      <c r="S25" s="25" t="s">
        <v>81</v>
      </c>
      <c r="T25" s="25">
        <v>71</v>
      </c>
      <c r="V25" s="25" t="s">
        <v>70</v>
      </c>
      <c r="X25" s="25" t="s">
        <v>80</v>
      </c>
      <c r="Y25" s="25" t="s">
        <v>79</v>
      </c>
    </row>
    <row r="26" spans="2:25" s="24" customFormat="1" hidden="1">
      <c r="E26" s="24">
        <v>712</v>
      </c>
      <c r="F26" s="25" t="s">
        <v>81</v>
      </c>
      <c r="G26" s="25" t="s">
        <v>76</v>
      </c>
      <c r="H26" s="25">
        <v>6</v>
      </c>
      <c r="I26" s="25" t="s">
        <v>80</v>
      </c>
      <c r="J26" s="25" t="s">
        <v>74</v>
      </c>
      <c r="K26" s="25" t="s">
        <v>69</v>
      </c>
      <c r="L26" s="25" t="s">
        <v>81</v>
      </c>
      <c r="M26" s="25" t="s">
        <v>78</v>
      </c>
      <c r="N26" s="25" t="s">
        <v>81</v>
      </c>
      <c r="O26" s="25">
        <v>71</v>
      </c>
      <c r="P26" s="25" t="s">
        <v>81</v>
      </c>
      <c r="Q26" s="25" t="s">
        <v>81</v>
      </c>
      <c r="R26" s="25" t="s">
        <v>72</v>
      </c>
      <c r="S26" s="25" t="s">
        <v>81</v>
      </c>
      <c r="T26" s="25">
        <v>71</v>
      </c>
      <c r="V26" s="25" t="s">
        <v>70</v>
      </c>
      <c r="X26" s="25" t="s">
        <v>80</v>
      </c>
      <c r="Y26" s="25" t="s">
        <v>79</v>
      </c>
    </row>
    <row r="27" spans="2:25" s="24" customFormat="1" hidden="1">
      <c r="E27" s="24">
        <v>701</v>
      </c>
      <c r="F27" s="25" t="s">
        <v>81</v>
      </c>
      <c r="G27" s="25" t="s">
        <v>76</v>
      </c>
      <c r="H27" s="25">
        <v>6</v>
      </c>
      <c r="I27" s="25" t="s">
        <v>80</v>
      </c>
      <c r="J27" s="25" t="s">
        <v>74</v>
      </c>
      <c r="K27" s="25" t="s">
        <v>69</v>
      </c>
      <c r="L27" s="25" t="s">
        <v>81</v>
      </c>
      <c r="M27" s="25" t="s">
        <v>78</v>
      </c>
      <c r="N27" s="25" t="s">
        <v>81</v>
      </c>
      <c r="O27" s="25">
        <v>71</v>
      </c>
      <c r="P27" s="25" t="s">
        <v>81</v>
      </c>
      <c r="Q27" s="25" t="s">
        <v>81</v>
      </c>
      <c r="R27" s="25" t="s">
        <v>72</v>
      </c>
      <c r="S27" s="25" t="s">
        <v>81</v>
      </c>
      <c r="T27" s="25">
        <v>71</v>
      </c>
      <c r="V27" s="25" t="s">
        <v>70</v>
      </c>
      <c r="X27" s="25" t="s">
        <v>80</v>
      </c>
      <c r="Y27" s="25" t="s">
        <v>79</v>
      </c>
    </row>
    <row r="28" spans="2:25" s="24" customFormat="1" hidden="1">
      <c r="E28" s="24">
        <v>702</v>
      </c>
      <c r="F28" s="25" t="s">
        <v>81</v>
      </c>
      <c r="G28" s="25" t="s">
        <v>76</v>
      </c>
      <c r="H28" s="25">
        <v>6</v>
      </c>
      <c r="I28" s="25" t="s">
        <v>80</v>
      </c>
      <c r="J28" s="25" t="s">
        <v>74</v>
      </c>
      <c r="K28" s="25" t="s">
        <v>69</v>
      </c>
      <c r="L28" s="25" t="s">
        <v>81</v>
      </c>
      <c r="M28" s="25" t="s">
        <v>78</v>
      </c>
      <c r="N28" s="25" t="s">
        <v>81</v>
      </c>
      <c r="O28" s="25">
        <v>71</v>
      </c>
      <c r="P28" s="25" t="s">
        <v>81</v>
      </c>
      <c r="Q28" s="25" t="s">
        <v>81</v>
      </c>
      <c r="R28" s="25" t="s">
        <v>72</v>
      </c>
      <c r="S28" s="25" t="s">
        <v>81</v>
      </c>
      <c r="T28" s="25">
        <v>71</v>
      </c>
      <c r="V28" s="25" t="s">
        <v>70</v>
      </c>
      <c r="X28" s="25" t="s">
        <v>80</v>
      </c>
      <c r="Y28" s="25" t="s">
        <v>79</v>
      </c>
    </row>
    <row r="29" spans="2:25" s="24" customFormat="1" hidden="1">
      <c r="E29" s="24">
        <v>703</v>
      </c>
      <c r="F29" s="25" t="s">
        <v>81</v>
      </c>
      <c r="G29" s="25" t="s">
        <v>76</v>
      </c>
      <c r="H29" s="25">
        <v>6</v>
      </c>
      <c r="I29" s="25" t="s">
        <v>80</v>
      </c>
      <c r="J29" s="25" t="s">
        <v>74</v>
      </c>
      <c r="K29" s="25" t="s">
        <v>69</v>
      </c>
      <c r="L29" s="25" t="s">
        <v>81</v>
      </c>
      <c r="M29" s="25" t="s">
        <v>78</v>
      </c>
      <c r="N29" s="25" t="s">
        <v>81</v>
      </c>
      <c r="O29" s="25">
        <v>71</v>
      </c>
      <c r="P29" s="25" t="s">
        <v>81</v>
      </c>
      <c r="Q29" s="25" t="s">
        <v>81</v>
      </c>
      <c r="R29" s="25" t="s">
        <v>72</v>
      </c>
      <c r="S29" s="25" t="s">
        <v>81</v>
      </c>
      <c r="T29" s="25">
        <v>71</v>
      </c>
      <c r="V29" s="25" t="s">
        <v>70</v>
      </c>
      <c r="X29" s="25" t="s">
        <v>80</v>
      </c>
      <c r="Y29" s="25" t="s">
        <v>79</v>
      </c>
    </row>
    <row r="30" spans="2:25" s="24" customFormat="1" hidden="1">
      <c r="E30" s="24">
        <v>704</v>
      </c>
      <c r="F30" s="25" t="s">
        <v>81</v>
      </c>
      <c r="G30" s="25" t="s">
        <v>76</v>
      </c>
      <c r="H30" s="25">
        <v>6</v>
      </c>
      <c r="I30" s="25" t="s">
        <v>80</v>
      </c>
      <c r="J30" s="25" t="s">
        <v>74</v>
      </c>
      <c r="K30" s="25" t="s">
        <v>69</v>
      </c>
      <c r="L30" s="25" t="s">
        <v>81</v>
      </c>
      <c r="M30" s="25" t="s">
        <v>78</v>
      </c>
      <c r="N30" s="25" t="s">
        <v>81</v>
      </c>
      <c r="O30" s="25">
        <v>71</v>
      </c>
      <c r="P30" s="25" t="s">
        <v>81</v>
      </c>
      <c r="Q30" s="25" t="s">
        <v>81</v>
      </c>
      <c r="R30" s="25" t="s">
        <v>72</v>
      </c>
      <c r="S30" s="25" t="s">
        <v>81</v>
      </c>
      <c r="T30" s="25">
        <v>71</v>
      </c>
      <c r="V30" s="25" t="s">
        <v>70</v>
      </c>
      <c r="X30" s="25" t="s">
        <v>80</v>
      </c>
      <c r="Y30" s="25" t="s">
        <v>79</v>
      </c>
    </row>
    <row r="31" spans="2:25" s="24" customFormat="1" hidden="1">
      <c r="E31" s="24">
        <v>705</v>
      </c>
      <c r="F31" s="25" t="s">
        <v>81</v>
      </c>
      <c r="G31" s="25" t="s">
        <v>76</v>
      </c>
      <c r="H31" s="25">
        <v>6</v>
      </c>
      <c r="I31" s="25" t="s">
        <v>80</v>
      </c>
      <c r="J31" s="25" t="s">
        <v>74</v>
      </c>
      <c r="K31" s="25" t="s">
        <v>69</v>
      </c>
      <c r="L31" s="25" t="s">
        <v>81</v>
      </c>
      <c r="M31" s="25" t="s">
        <v>78</v>
      </c>
      <c r="N31" s="25" t="s">
        <v>81</v>
      </c>
      <c r="O31" s="25">
        <v>71</v>
      </c>
      <c r="P31" s="25" t="s">
        <v>81</v>
      </c>
      <c r="Q31" s="25" t="s">
        <v>81</v>
      </c>
      <c r="R31" s="25" t="s">
        <v>72</v>
      </c>
      <c r="S31" s="25" t="s">
        <v>81</v>
      </c>
      <c r="T31" s="25">
        <v>71</v>
      </c>
      <c r="V31" s="25" t="s">
        <v>70</v>
      </c>
      <c r="X31" s="25" t="s">
        <v>80</v>
      </c>
      <c r="Y31" s="25" t="s">
        <v>79</v>
      </c>
    </row>
    <row r="32" spans="2:25" s="24" customFormat="1" hidden="1">
      <c r="E32" s="24">
        <v>706</v>
      </c>
      <c r="F32" s="25" t="s">
        <v>81</v>
      </c>
      <c r="G32" s="25" t="s">
        <v>76</v>
      </c>
      <c r="H32" s="25">
        <v>6</v>
      </c>
      <c r="I32" s="25" t="s">
        <v>80</v>
      </c>
      <c r="J32" s="25" t="s">
        <v>74</v>
      </c>
      <c r="K32" s="25" t="s">
        <v>69</v>
      </c>
      <c r="L32" s="25" t="s">
        <v>81</v>
      </c>
      <c r="M32" s="25" t="s">
        <v>78</v>
      </c>
      <c r="N32" s="25" t="s">
        <v>81</v>
      </c>
      <c r="O32" s="25">
        <v>71</v>
      </c>
      <c r="P32" s="25" t="s">
        <v>81</v>
      </c>
      <c r="Q32" s="25" t="s">
        <v>81</v>
      </c>
      <c r="R32" s="25" t="s">
        <v>72</v>
      </c>
      <c r="S32" s="25" t="s">
        <v>81</v>
      </c>
      <c r="T32" s="25">
        <v>71</v>
      </c>
      <c r="V32" s="25" t="s">
        <v>70</v>
      </c>
      <c r="X32" s="25" t="s">
        <v>80</v>
      </c>
      <c r="Y32" s="25" t="s">
        <v>79</v>
      </c>
    </row>
    <row r="33" spans="5:25" s="24" customFormat="1" hidden="1">
      <c r="E33" s="24">
        <v>707</v>
      </c>
      <c r="F33" s="25" t="s">
        <v>81</v>
      </c>
      <c r="G33" s="25" t="s">
        <v>76</v>
      </c>
      <c r="H33" s="25">
        <v>6</v>
      </c>
      <c r="I33" s="25" t="s">
        <v>80</v>
      </c>
      <c r="J33" s="25" t="s">
        <v>74</v>
      </c>
      <c r="K33" s="25" t="s">
        <v>69</v>
      </c>
      <c r="L33" s="25" t="s">
        <v>81</v>
      </c>
      <c r="M33" s="25" t="s">
        <v>78</v>
      </c>
      <c r="N33" s="25" t="s">
        <v>81</v>
      </c>
      <c r="O33" s="25">
        <v>71</v>
      </c>
      <c r="P33" s="25" t="s">
        <v>81</v>
      </c>
      <c r="Q33" s="25" t="s">
        <v>81</v>
      </c>
      <c r="R33" s="25" t="s">
        <v>72</v>
      </c>
      <c r="S33" s="25" t="s">
        <v>81</v>
      </c>
      <c r="T33" s="25">
        <v>71</v>
      </c>
      <c r="V33" s="25" t="s">
        <v>70</v>
      </c>
      <c r="X33" s="25" t="s">
        <v>80</v>
      </c>
      <c r="Y33" s="25" t="s">
        <v>79</v>
      </c>
    </row>
    <row r="34" spans="5:25" s="24" customFormat="1" hidden="1">
      <c r="E34" s="24">
        <v>808</v>
      </c>
      <c r="F34" s="25" t="s">
        <v>81</v>
      </c>
      <c r="G34" s="25" t="s">
        <v>76</v>
      </c>
      <c r="H34" s="25">
        <v>6</v>
      </c>
      <c r="I34" s="25" t="s">
        <v>80</v>
      </c>
      <c r="J34" s="25" t="s">
        <v>74</v>
      </c>
      <c r="K34" s="25" t="s">
        <v>69</v>
      </c>
      <c r="L34" s="25" t="s">
        <v>82</v>
      </c>
      <c r="M34" s="25" t="s">
        <v>83</v>
      </c>
      <c r="N34" s="25" t="s">
        <v>82</v>
      </c>
      <c r="O34" s="25">
        <v>81</v>
      </c>
      <c r="P34" s="25" t="s">
        <v>82</v>
      </c>
      <c r="Q34" s="25" t="s">
        <v>82</v>
      </c>
      <c r="R34" s="25" t="s">
        <v>72</v>
      </c>
      <c r="S34" s="25" t="s">
        <v>82</v>
      </c>
      <c r="T34" s="25">
        <v>81</v>
      </c>
      <c r="V34" s="25" t="s">
        <v>70</v>
      </c>
      <c r="X34" s="25" t="s">
        <v>80</v>
      </c>
      <c r="Y34" s="25" t="s">
        <v>79</v>
      </c>
    </row>
    <row r="35" spans="5:25" s="24" customFormat="1" hidden="1">
      <c r="E35" s="24">
        <v>809</v>
      </c>
      <c r="F35" s="25" t="s">
        <v>81</v>
      </c>
      <c r="G35" s="25" t="s">
        <v>76</v>
      </c>
      <c r="H35" s="25">
        <v>6</v>
      </c>
      <c r="I35" s="25" t="s">
        <v>80</v>
      </c>
      <c r="J35" s="25" t="s">
        <v>74</v>
      </c>
      <c r="K35" s="25" t="s">
        <v>69</v>
      </c>
      <c r="L35" s="25" t="s">
        <v>82</v>
      </c>
      <c r="M35" s="25" t="s">
        <v>83</v>
      </c>
      <c r="N35" s="25" t="s">
        <v>82</v>
      </c>
      <c r="O35" s="25">
        <v>81</v>
      </c>
      <c r="P35" s="25" t="s">
        <v>82</v>
      </c>
      <c r="Q35" s="25" t="s">
        <v>82</v>
      </c>
      <c r="R35" s="25" t="s">
        <v>72</v>
      </c>
      <c r="S35" s="25" t="s">
        <v>82</v>
      </c>
      <c r="T35" s="25">
        <v>81</v>
      </c>
      <c r="V35" s="25" t="s">
        <v>70</v>
      </c>
      <c r="X35" s="25" t="s">
        <v>80</v>
      </c>
      <c r="Y35" s="25" t="s">
        <v>79</v>
      </c>
    </row>
    <row r="36" spans="5:25" s="24" customFormat="1" hidden="1">
      <c r="E36" s="24">
        <v>810</v>
      </c>
      <c r="F36" s="25" t="s">
        <v>81</v>
      </c>
      <c r="G36" s="25" t="s">
        <v>76</v>
      </c>
      <c r="H36" s="25">
        <v>6</v>
      </c>
      <c r="I36" s="25" t="s">
        <v>80</v>
      </c>
      <c r="J36" s="25" t="s">
        <v>74</v>
      </c>
      <c r="K36" s="25" t="s">
        <v>69</v>
      </c>
      <c r="L36" s="25" t="s">
        <v>82</v>
      </c>
      <c r="M36" s="25" t="s">
        <v>83</v>
      </c>
      <c r="N36" s="25" t="s">
        <v>82</v>
      </c>
      <c r="O36" s="25">
        <v>81</v>
      </c>
      <c r="P36" s="25" t="s">
        <v>82</v>
      </c>
      <c r="Q36" s="25" t="s">
        <v>82</v>
      </c>
      <c r="R36" s="25" t="s">
        <v>72</v>
      </c>
      <c r="S36" s="25" t="s">
        <v>82</v>
      </c>
      <c r="T36" s="25">
        <v>81</v>
      </c>
      <c r="V36" s="25" t="s">
        <v>70</v>
      </c>
      <c r="X36" s="25" t="s">
        <v>80</v>
      </c>
      <c r="Y36" s="25" t="s">
        <v>79</v>
      </c>
    </row>
    <row r="37" spans="5:25" s="24" customFormat="1" hidden="1">
      <c r="E37" s="24">
        <v>811</v>
      </c>
      <c r="F37" s="25" t="s">
        <v>82</v>
      </c>
      <c r="G37" s="25" t="s">
        <v>76</v>
      </c>
      <c r="H37" s="25">
        <v>6</v>
      </c>
      <c r="I37" s="25" t="s">
        <v>80</v>
      </c>
      <c r="J37" s="25" t="s">
        <v>74</v>
      </c>
      <c r="K37" s="25" t="s">
        <v>69</v>
      </c>
      <c r="L37" s="25" t="s">
        <v>82</v>
      </c>
      <c r="M37" s="25" t="s">
        <v>83</v>
      </c>
      <c r="N37" s="25" t="s">
        <v>82</v>
      </c>
      <c r="O37" s="25">
        <v>81</v>
      </c>
      <c r="P37" s="25" t="s">
        <v>82</v>
      </c>
      <c r="Q37" s="25" t="s">
        <v>82</v>
      </c>
      <c r="R37" s="25" t="s">
        <v>72</v>
      </c>
      <c r="S37" s="25" t="s">
        <v>82</v>
      </c>
      <c r="T37" s="25">
        <v>81</v>
      </c>
      <c r="V37" s="25" t="s">
        <v>70</v>
      </c>
      <c r="X37" s="25" t="s">
        <v>80</v>
      </c>
      <c r="Y37" s="25" t="s">
        <v>79</v>
      </c>
    </row>
    <row r="38" spans="5:25" s="24" customFormat="1" hidden="1">
      <c r="E38" s="24">
        <v>812</v>
      </c>
      <c r="F38" s="25" t="s">
        <v>82</v>
      </c>
      <c r="G38" s="25" t="s">
        <v>76</v>
      </c>
      <c r="H38" s="25">
        <v>6</v>
      </c>
      <c r="I38" s="25" t="s">
        <v>80</v>
      </c>
      <c r="J38" s="25" t="s">
        <v>74</v>
      </c>
      <c r="K38" s="25" t="s">
        <v>69</v>
      </c>
      <c r="L38" s="25" t="s">
        <v>82</v>
      </c>
      <c r="M38" s="25" t="s">
        <v>83</v>
      </c>
      <c r="N38" s="25" t="s">
        <v>82</v>
      </c>
      <c r="O38" s="25">
        <v>81</v>
      </c>
      <c r="P38" s="25" t="s">
        <v>82</v>
      </c>
      <c r="Q38" s="25" t="s">
        <v>82</v>
      </c>
      <c r="R38" s="25" t="s">
        <v>72</v>
      </c>
      <c r="S38" s="25" t="s">
        <v>82</v>
      </c>
      <c r="T38" s="25">
        <v>81</v>
      </c>
      <c r="V38" s="25" t="s">
        <v>70</v>
      </c>
      <c r="X38" s="25" t="s">
        <v>80</v>
      </c>
      <c r="Y38" s="25" t="s">
        <v>79</v>
      </c>
    </row>
    <row r="39" spans="5:25" s="24" customFormat="1" hidden="1">
      <c r="E39" s="24">
        <v>801</v>
      </c>
      <c r="F39" s="25" t="s">
        <v>82</v>
      </c>
      <c r="G39" s="25" t="s">
        <v>76</v>
      </c>
      <c r="H39" s="25">
        <v>6</v>
      </c>
      <c r="I39" s="25" t="s">
        <v>80</v>
      </c>
      <c r="J39" s="25" t="s">
        <v>74</v>
      </c>
      <c r="K39" s="25" t="s">
        <v>69</v>
      </c>
      <c r="L39" s="25" t="s">
        <v>82</v>
      </c>
      <c r="M39" s="25" t="s">
        <v>83</v>
      </c>
      <c r="N39" s="25" t="s">
        <v>82</v>
      </c>
      <c r="O39" s="25">
        <v>81</v>
      </c>
      <c r="P39" s="25" t="s">
        <v>82</v>
      </c>
      <c r="Q39" s="25" t="s">
        <v>82</v>
      </c>
      <c r="R39" s="25" t="s">
        <v>72</v>
      </c>
      <c r="S39" s="25" t="s">
        <v>82</v>
      </c>
      <c r="T39" s="25">
        <v>81</v>
      </c>
      <c r="V39" s="25" t="s">
        <v>70</v>
      </c>
      <c r="X39" s="25" t="s">
        <v>80</v>
      </c>
      <c r="Y39" s="25" t="s">
        <v>79</v>
      </c>
    </row>
    <row r="40" spans="5:25" s="24" customFormat="1" hidden="1">
      <c r="E40" s="24">
        <v>802</v>
      </c>
      <c r="F40" s="25" t="s">
        <v>82</v>
      </c>
      <c r="G40" s="25" t="s">
        <v>76</v>
      </c>
      <c r="H40" s="25">
        <v>6</v>
      </c>
      <c r="I40" s="25" t="s">
        <v>80</v>
      </c>
      <c r="J40" s="25" t="s">
        <v>74</v>
      </c>
      <c r="K40" s="25" t="s">
        <v>69</v>
      </c>
      <c r="L40" s="25" t="s">
        <v>82</v>
      </c>
      <c r="M40" s="25" t="s">
        <v>83</v>
      </c>
      <c r="N40" s="25" t="s">
        <v>82</v>
      </c>
      <c r="O40" s="25">
        <v>81</v>
      </c>
      <c r="P40" s="25" t="s">
        <v>82</v>
      </c>
      <c r="Q40" s="25" t="s">
        <v>82</v>
      </c>
      <c r="R40" s="25" t="s">
        <v>72</v>
      </c>
      <c r="S40" s="25" t="s">
        <v>82</v>
      </c>
      <c r="T40" s="25">
        <v>81</v>
      </c>
      <c r="V40" s="25" t="s">
        <v>70</v>
      </c>
      <c r="X40" s="25" t="s">
        <v>80</v>
      </c>
      <c r="Y40" s="25" t="s">
        <v>79</v>
      </c>
    </row>
    <row r="41" spans="5:25" s="24" customFormat="1" hidden="1">
      <c r="E41" s="24">
        <v>803</v>
      </c>
      <c r="F41" s="25" t="s">
        <v>82</v>
      </c>
      <c r="G41" s="25" t="s">
        <v>76</v>
      </c>
      <c r="H41" s="25">
        <v>6</v>
      </c>
      <c r="I41" s="25" t="s">
        <v>80</v>
      </c>
      <c r="J41" s="25" t="s">
        <v>74</v>
      </c>
      <c r="K41" s="25" t="s">
        <v>69</v>
      </c>
      <c r="L41" s="25" t="s">
        <v>82</v>
      </c>
      <c r="M41" s="25" t="s">
        <v>83</v>
      </c>
      <c r="N41" s="25" t="s">
        <v>82</v>
      </c>
      <c r="O41" s="25">
        <v>81</v>
      </c>
      <c r="P41" s="25" t="s">
        <v>82</v>
      </c>
      <c r="Q41" s="25" t="s">
        <v>82</v>
      </c>
      <c r="R41" s="25" t="s">
        <v>72</v>
      </c>
      <c r="S41" s="25" t="s">
        <v>82</v>
      </c>
      <c r="T41" s="25">
        <v>81</v>
      </c>
      <c r="V41" s="25" t="s">
        <v>70</v>
      </c>
      <c r="X41" s="25" t="s">
        <v>80</v>
      </c>
      <c r="Y41" s="25" t="s">
        <v>79</v>
      </c>
    </row>
    <row r="42" spans="5:25" s="24" customFormat="1" hidden="1">
      <c r="E42" s="24">
        <v>804</v>
      </c>
      <c r="F42" s="25" t="s">
        <v>82</v>
      </c>
      <c r="G42" s="25" t="s">
        <v>76</v>
      </c>
      <c r="H42" s="25">
        <v>6</v>
      </c>
      <c r="I42" s="25" t="s">
        <v>80</v>
      </c>
      <c r="J42" s="25" t="s">
        <v>74</v>
      </c>
      <c r="K42" s="25" t="s">
        <v>69</v>
      </c>
      <c r="L42" s="25" t="s">
        <v>82</v>
      </c>
      <c r="M42" s="25" t="s">
        <v>83</v>
      </c>
      <c r="N42" s="25" t="s">
        <v>82</v>
      </c>
      <c r="O42" s="25">
        <v>81</v>
      </c>
      <c r="P42" s="25" t="s">
        <v>82</v>
      </c>
      <c r="Q42" s="25" t="s">
        <v>82</v>
      </c>
      <c r="R42" s="25" t="s">
        <v>72</v>
      </c>
      <c r="S42" s="25" t="s">
        <v>82</v>
      </c>
      <c r="T42" s="25">
        <v>81</v>
      </c>
      <c r="V42" s="25" t="s">
        <v>70</v>
      </c>
      <c r="X42" s="25" t="s">
        <v>80</v>
      </c>
      <c r="Y42" s="25" t="s">
        <v>79</v>
      </c>
    </row>
    <row r="43" spans="5:25" s="24" customFormat="1" hidden="1">
      <c r="E43" s="24">
        <v>805</v>
      </c>
      <c r="F43" s="25" t="s">
        <v>82</v>
      </c>
      <c r="G43" s="25" t="s">
        <v>76</v>
      </c>
      <c r="H43" s="25">
        <v>6</v>
      </c>
      <c r="I43" s="25" t="s">
        <v>80</v>
      </c>
      <c r="J43" s="25" t="s">
        <v>74</v>
      </c>
      <c r="K43" s="25" t="s">
        <v>69</v>
      </c>
      <c r="L43" s="25" t="s">
        <v>82</v>
      </c>
      <c r="M43" s="25" t="s">
        <v>83</v>
      </c>
      <c r="N43" s="25" t="s">
        <v>82</v>
      </c>
      <c r="O43" s="25">
        <v>81</v>
      </c>
      <c r="P43" s="25" t="s">
        <v>82</v>
      </c>
      <c r="Q43" s="25" t="s">
        <v>82</v>
      </c>
      <c r="R43" s="25" t="s">
        <v>72</v>
      </c>
      <c r="S43" s="25" t="s">
        <v>82</v>
      </c>
      <c r="T43" s="25">
        <v>81</v>
      </c>
      <c r="V43" s="25" t="s">
        <v>70</v>
      </c>
      <c r="X43" s="25" t="s">
        <v>80</v>
      </c>
      <c r="Y43" s="25" t="s">
        <v>79</v>
      </c>
    </row>
    <row r="44" spans="5:25" s="24" customFormat="1" hidden="1">
      <c r="E44" s="24">
        <v>806</v>
      </c>
      <c r="F44" s="25" t="s">
        <v>82</v>
      </c>
      <c r="G44" s="25" t="s">
        <v>76</v>
      </c>
      <c r="H44" s="25">
        <v>6</v>
      </c>
      <c r="I44" s="25" t="s">
        <v>80</v>
      </c>
      <c r="J44" s="25" t="s">
        <v>74</v>
      </c>
      <c r="K44" s="25" t="s">
        <v>69</v>
      </c>
      <c r="L44" s="25" t="s">
        <v>82</v>
      </c>
      <c r="M44" s="25" t="s">
        <v>83</v>
      </c>
      <c r="N44" s="25" t="s">
        <v>82</v>
      </c>
      <c r="O44" s="25">
        <v>81</v>
      </c>
      <c r="P44" s="25" t="s">
        <v>82</v>
      </c>
      <c r="Q44" s="25" t="s">
        <v>82</v>
      </c>
      <c r="R44" s="25" t="s">
        <v>72</v>
      </c>
      <c r="S44" s="25" t="s">
        <v>82</v>
      </c>
      <c r="T44" s="25">
        <v>81</v>
      </c>
      <c r="V44" s="25" t="s">
        <v>70</v>
      </c>
      <c r="X44" s="25" t="s">
        <v>80</v>
      </c>
      <c r="Y44" s="25" t="s">
        <v>79</v>
      </c>
    </row>
    <row r="45" spans="5:25" s="24" customFormat="1" hidden="1">
      <c r="E45" s="24">
        <v>807</v>
      </c>
      <c r="F45" s="25" t="s">
        <v>82</v>
      </c>
      <c r="G45" s="25" t="s">
        <v>76</v>
      </c>
      <c r="H45" s="25">
        <v>6</v>
      </c>
      <c r="I45" s="25" t="s">
        <v>80</v>
      </c>
      <c r="J45" s="25" t="s">
        <v>74</v>
      </c>
      <c r="K45" s="25" t="s">
        <v>69</v>
      </c>
      <c r="L45" s="25" t="s">
        <v>82</v>
      </c>
      <c r="M45" s="25" t="s">
        <v>83</v>
      </c>
      <c r="N45" s="25" t="s">
        <v>82</v>
      </c>
      <c r="O45" s="25">
        <v>81</v>
      </c>
      <c r="P45" s="25" t="s">
        <v>82</v>
      </c>
      <c r="Q45" s="25" t="s">
        <v>82</v>
      </c>
      <c r="R45" s="25" t="s">
        <v>72</v>
      </c>
      <c r="S45" s="25" t="s">
        <v>82</v>
      </c>
      <c r="T45" s="25">
        <v>81</v>
      </c>
      <c r="V45" s="25" t="s">
        <v>70</v>
      </c>
      <c r="X45" s="25" t="s">
        <v>80</v>
      </c>
      <c r="Y45" s="25" t="s">
        <v>79</v>
      </c>
    </row>
    <row r="46" spans="5:25" s="24" customFormat="1" hidden="1">
      <c r="E46" s="24">
        <v>908</v>
      </c>
      <c r="F46" s="25" t="s">
        <v>82</v>
      </c>
      <c r="G46" s="25" t="s">
        <v>76</v>
      </c>
      <c r="H46" s="25">
        <v>6</v>
      </c>
      <c r="I46" s="25" t="s">
        <v>80</v>
      </c>
      <c r="J46" s="25" t="s">
        <v>74</v>
      </c>
      <c r="K46" s="25" t="s">
        <v>69</v>
      </c>
      <c r="L46" s="25" t="s">
        <v>84</v>
      </c>
      <c r="M46" s="25" t="s">
        <v>83</v>
      </c>
      <c r="N46" s="25" t="s">
        <v>84</v>
      </c>
      <c r="O46" s="25">
        <v>91</v>
      </c>
      <c r="P46" s="25" t="s">
        <v>84</v>
      </c>
      <c r="Q46" s="25" t="s">
        <v>84</v>
      </c>
      <c r="R46" s="25" t="s">
        <v>72</v>
      </c>
      <c r="S46" s="25" t="s">
        <v>84</v>
      </c>
      <c r="T46" s="25">
        <v>91</v>
      </c>
      <c r="V46" s="25" t="s">
        <v>70</v>
      </c>
      <c r="X46" s="25" t="s">
        <v>80</v>
      </c>
      <c r="Y46" s="25" t="s">
        <v>79</v>
      </c>
    </row>
    <row r="47" spans="5:25" s="24" customFormat="1" hidden="1">
      <c r="E47" s="24">
        <v>909</v>
      </c>
      <c r="F47" s="25" t="s">
        <v>82</v>
      </c>
      <c r="G47" s="25" t="s">
        <v>76</v>
      </c>
      <c r="H47" s="25">
        <v>6</v>
      </c>
      <c r="I47" s="25" t="s">
        <v>80</v>
      </c>
      <c r="J47" s="25" t="s">
        <v>74</v>
      </c>
      <c r="K47" s="25" t="s">
        <v>69</v>
      </c>
      <c r="L47" s="25" t="s">
        <v>84</v>
      </c>
      <c r="M47" s="25" t="s">
        <v>83</v>
      </c>
      <c r="N47" s="25" t="s">
        <v>84</v>
      </c>
      <c r="O47" s="25">
        <v>91</v>
      </c>
      <c r="P47" s="25" t="s">
        <v>84</v>
      </c>
      <c r="Q47" s="25" t="s">
        <v>84</v>
      </c>
      <c r="R47" s="25" t="s">
        <v>72</v>
      </c>
      <c r="S47" s="25" t="s">
        <v>84</v>
      </c>
      <c r="T47" s="25">
        <v>91</v>
      </c>
      <c r="V47" s="25" t="s">
        <v>70</v>
      </c>
      <c r="X47" s="25" t="s">
        <v>80</v>
      </c>
      <c r="Y47" s="25" t="s">
        <v>79</v>
      </c>
    </row>
    <row r="48" spans="5:25" s="24" customFormat="1" hidden="1">
      <c r="E48" s="24">
        <v>910</v>
      </c>
      <c r="F48" s="25" t="s">
        <v>82</v>
      </c>
      <c r="G48" s="25" t="s">
        <v>76</v>
      </c>
      <c r="H48" s="25">
        <v>6</v>
      </c>
      <c r="I48" s="25" t="s">
        <v>80</v>
      </c>
      <c r="J48" s="25" t="s">
        <v>74</v>
      </c>
      <c r="K48" s="25" t="s">
        <v>69</v>
      </c>
      <c r="L48" s="25" t="s">
        <v>84</v>
      </c>
      <c r="M48" s="25" t="s">
        <v>83</v>
      </c>
      <c r="N48" s="25" t="s">
        <v>84</v>
      </c>
      <c r="O48" s="25">
        <v>91</v>
      </c>
      <c r="P48" s="25" t="s">
        <v>84</v>
      </c>
      <c r="Q48" s="25" t="s">
        <v>84</v>
      </c>
      <c r="R48" s="25" t="s">
        <v>72</v>
      </c>
      <c r="S48" s="25" t="s">
        <v>84</v>
      </c>
      <c r="T48" s="25">
        <v>91</v>
      </c>
      <c r="V48" s="25" t="s">
        <v>70</v>
      </c>
      <c r="X48" s="25" t="s">
        <v>80</v>
      </c>
      <c r="Y48" s="25" t="s">
        <v>79</v>
      </c>
    </row>
    <row r="49" spans="5:25" s="24" customFormat="1" hidden="1">
      <c r="E49" s="24">
        <v>911</v>
      </c>
      <c r="F49" s="25" t="s">
        <v>84</v>
      </c>
      <c r="G49" s="25" t="s">
        <v>76</v>
      </c>
      <c r="H49" s="25">
        <v>6</v>
      </c>
      <c r="I49" s="25" t="s">
        <v>80</v>
      </c>
      <c r="J49" s="25" t="s">
        <v>74</v>
      </c>
      <c r="K49" s="25" t="s">
        <v>69</v>
      </c>
      <c r="L49" s="25" t="s">
        <v>84</v>
      </c>
      <c r="M49" s="25" t="s">
        <v>83</v>
      </c>
      <c r="N49" s="25" t="s">
        <v>84</v>
      </c>
      <c r="O49" s="25">
        <v>91</v>
      </c>
      <c r="P49" s="25" t="s">
        <v>84</v>
      </c>
      <c r="Q49" s="25" t="s">
        <v>84</v>
      </c>
      <c r="R49" s="25" t="s">
        <v>72</v>
      </c>
      <c r="S49" s="25" t="s">
        <v>84</v>
      </c>
      <c r="T49" s="25">
        <v>91</v>
      </c>
      <c r="V49" s="25" t="s">
        <v>70</v>
      </c>
      <c r="X49" s="25" t="s">
        <v>80</v>
      </c>
      <c r="Y49" s="25" t="s">
        <v>79</v>
      </c>
    </row>
    <row r="50" spans="5:25" s="24" customFormat="1" hidden="1">
      <c r="E50" s="24">
        <v>912</v>
      </c>
      <c r="F50" s="25" t="s">
        <v>84</v>
      </c>
      <c r="G50" s="25" t="s">
        <v>76</v>
      </c>
      <c r="H50" s="25">
        <v>6</v>
      </c>
      <c r="I50" s="25" t="s">
        <v>80</v>
      </c>
      <c r="J50" s="25" t="s">
        <v>74</v>
      </c>
      <c r="K50" s="25" t="s">
        <v>69</v>
      </c>
      <c r="L50" s="25" t="s">
        <v>84</v>
      </c>
      <c r="M50" s="25" t="s">
        <v>83</v>
      </c>
      <c r="N50" s="25" t="s">
        <v>84</v>
      </c>
      <c r="O50" s="25">
        <v>91</v>
      </c>
      <c r="P50" s="25" t="s">
        <v>84</v>
      </c>
      <c r="Q50" s="25" t="s">
        <v>84</v>
      </c>
      <c r="R50" s="25" t="s">
        <v>72</v>
      </c>
      <c r="S50" s="25" t="s">
        <v>84</v>
      </c>
      <c r="T50" s="25">
        <v>91</v>
      </c>
      <c r="V50" s="25" t="s">
        <v>70</v>
      </c>
      <c r="X50" s="25" t="s">
        <v>80</v>
      </c>
      <c r="Y50" s="25" t="s">
        <v>79</v>
      </c>
    </row>
    <row r="51" spans="5:25" s="24" customFormat="1" hidden="1">
      <c r="E51" s="24">
        <v>901</v>
      </c>
      <c r="F51" s="25" t="s">
        <v>84</v>
      </c>
      <c r="G51" s="25" t="s">
        <v>76</v>
      </c>
      <c r="H51" s="25">
        <v>6</v>
      </c>
      <c r="I51" s="25" t="s">
        <v>80</v>
      </c>
      <c r="J51" s="25" t="s">
        <v>74</v>
      </c>
      <c r="K51" s="25" t="s">
        <v>69</v>
      </c>
      <c r="L51" s="25" t="s">
        <v>84</v>
      </c>
      <c r="M51" s="25" t="s">
        <v>83</v>
      </c>
      <c r="N51" s="25" t="s">
        <v>84</v>
      </c>
      <c r="O51" s="25">
        <v>91</v>
      </c>
      <c r="P51" s="25" t="s">
        <v>84</v>
      </c>
      <c r="Q51" s="25" t="s">
        <v>84</v>
      </c>
      <c r="R51" s="25" t="s">
        <v>72</v>
      </c>
      <c r="S51" s="25" t="s">
        <v>84</v>
      </c>
      <c r="T51" s="25">
        <v>91</v>
      </c>
      <c r="V51" s="25" t="s">
        <v>70</v>
      </c>
      <c r="X51" s="25" t="s">
        <v>80</v>
      </c>
      <c r="Y51" s="25" t="s">
        <v>79</v>
      </c>
    </row>
    <row r="52" spans="5:25" s="24" customFormat="1" hidden="1">
      <c r="E52" s="24">
        <v>902</v>
      </c>
      <c r="F52" s="25" t="s">
        <v>84</v>
      </c>
      <c r="G52" s="25" t="s">
        <v>76</v>
      </c>
      <c r="H52" s="25">
        <v>6</v>
      </c>
      <c r="I52" s="25" t="s">
        <v>80</v>
      </c>
      <c r="J52" s="25" t="s">
        <v>74</v>
      </c>
      <c r="K52" s="25" t="s">
        <v>69</v>
      </c>
      <c r="L52" s="25" t="s">
        <v>84</v>
      </c>
      <c r="M52" s="25" t="s">
        <v>83</v>
      </c>
      <c r="N52" s="25" t="s">
        <v>84</v>
      </c>
      <c r="O52" s="25">
        <v>91</v>
      </c>
      <c r="P52" s="25" t="s">
        <v>84</v>
      </c>
      <c r="Q52" s="25" t="s">
        <v>84</v>
      </c>
      <c r="R52" s="25" t="s">
        <v>72</v>
      </c>
      <c r="S52" s="25" t="s">
        <v>84</v>
      </c>
      <c r="T52" s="25">
        <v>91</v>
      </c>
      <c r="V52" s="25" t="s">
        <v>70</v>
      </c>
      <c r="X52" s="25" t="s">
        <v>80</v>
      </c>
      <c r="Y52" s="25" t="s">
        <v>79</v>
      </c>
    </row>
    <row r="53" spans="5:25" s="24" customFormat="1" hidden="1">
      <c r="E53" s="24">
        <v>903</v>
      </c>
      <c r="F53" s="25" t="s">
        <v>84</v>
      </c>
      <c r="G53" s="25" t="s">
        <v>76</v>
      </c>
      <c r="H53" s="25">
        <v>6</v>
      </c>
      <c r="I53" s="25" t="s">
        <v>80</v>
      </c>
      <c r="J53" s="25" t="s">
        <v>74</v>
      </c>
      <c r="K53" s="25" t="s">
        <v>69</v>
      </c>
      <c r="L53" s="25" t="s">
        <v>84</v>
      </c>
      <c r="M53" s="25" t="s">
        <v>83</v>
      </c>
      <c r="N53" s="25" t="s">
        <v>84</v>
      </c>
      <c r="O53" s="25">
        <v>91</v>
      </c>
      <c r="P53" s="25" t="s">
        <v>84</v>
      </c>
      <c r="Q53" s="25" t="s">
        <v>84</v>
      </c>
      <c r="R53" s="25" t="s">
        <v>72</v>
      </c>
      <c r="S53" s="25" t="s">
        <v>84</v>
      </c>
      <c r="T53" s="25">
        <v>91</v>
      </c>
      <c r="V53" s="25" t="s">
        <v>70</v>
      </c>
      <c r="X53" s="25" t="s">
        <v>80</v>
      </c>
      <c r="Y53" s="25" t="s">
        <v>79</v>
      </c>
    </row>
    <row r="54" spans="5:25" s="24" customFormat="1" hidden="1">
      <c r="E54" s="24">
        <v>904</v>
      </c>
      <c r="F54" s="25" t="s">
        <v>84</v>
      </c>
      <c r="G54" s="25" t="s">
        <v>76</v>
      </c>
      <c r="H54" s="25">
        <v>6</v>
      </c>
      <c r="I54" s="25" t="s">
        <v>80</v>
      </c>
      <c r="J54" s="25" t="s">
        <v>74</v>
      </c>
      <c r="K54" s="25" t="s">
        <v>69</v>
      </c>
      <c r="L54" s="25" t="s">
        <v>84</v>
      </c>
      <c r="M54" s="25" t="s">
        <v>83</v>
      </c>
      <c r="N54" s="25" t="s">
        <v>84</v>
      </c>
      <c r="O54" s="25">
        <v>91</v>
      </c>
      <c r="P54" s="25" t="s">
        <v>84</v>
      </c>
      <c r="Q54" s="25" t="s">
        <v>84</v>
      </c>
      <c r="R54" s="25" t="s">
        <v>72</v>
      </c>
      <c r="S54" s="25" t="s">
        <v>84</v>
      </c>
      <c r="T54" s="25">
        <v>91</v>
      </c>
      <c r="V54" s="25" t="s">
        <v>70</v>
      </c>
      <c r="X54" s="25" t="s">
        <v>80</v>
      </c>
      <c r="Y54" s="25" t="s">
        <v>79</v>
      </c>
    </row>
    <row r="55" spans="5:25" s="24" customFormat="1" hidden="1">
      <c r="E55" s="24">
        <v>905</v>
      </c>
      <c r="F55" s="25" t="s">
        <v>84</v>
      </c>
      <c r="G55" s="25" t="s">
        <v>76</v>
      </c>
      <c r="H55" s="25">
        <v>6</v>
      </c>
      <c r="I55" s="25" t="s">
        <v>80</v>
      </c>
      <c r="J55" s="25" t="s">
        <v>74</v>
      </c>
      <c r="K55" s="25" t="s">
        <v>69</v>
      </c>
      <c r="L55" s="25" t="s">
        <v>84</v>
      </c>
      <c r="M55" s="25" t="s">
        <v>83</v>
      </c>
      <c r="N55" s="25" t="s">
        <v>84</v>
      </c>
      <c r="O55" s="25">
        <v>91</v>
      </c>
      <c r="P55" s="25" t="s">
        <v>84</v>
      </c>
      <c r="Q55" s="25" t="s">
        <v>84</v>
      </c>
      <c r="R55" s="25" t="s">
        <v>72</v>
      </c>
      <c r="S55" s="25" t="s">
        <v>84</v>
      </c>
      <c r="T55" s="25">
        <v>91</v>
      </c>
      <c r="V55" s="25" t="s">
        <v>70</v>
      </c>
      <c r="X55" s="25" t="s">
        <v>80</v>
      </c>
      <c r="Y55" s="25" t="s">
        <v>79</v>
      </c>
    </row>
    <row r="56" spans="5:25" s="24" customFormat="1" hidden="1">
      <c r="E56" s="24">
        <v>906</v>
      </c>
      <c r="F56" s="25" t="s">
        <v>84</v>
      </c>
      <c r="G56" s="25" t="s">
        <v>76</v>
      </c>
      <c r="H56" s="25">
        <v>6</v>
      </c>
      <c r="I56" s="25" t="s">
        <v>80</v>
      </c>
      <c r="J56" s="25" t="s">
        <v>74</v>
      </c>
      <c r="K56" s="25" t="s">
        <v>69</v>
      </c>
      <c r="L56" s="25" t="s">
        <v>84</v>
      </c>
      <c r="M56" s="25" t="s">
        <v>83</v>
      </c>
      <c r="N56" s="25" t="s">
        <v>84</v>
      </c>
      <c r="O56" s="25">
        <v>91</v>
      </c>
      <c r="P56" s="25" t="s">
        <v>84</v>
      </c>
      <c r="Q56" s="25" t="s">
        <v>84</v>
      </c>
      <c r="R56" s="25" t="s">
        <v>72</v>
      </c>
      <c r="S56" s="25" t="s">
        <v>84</v>
      </c>
      <c r="T56" s="25">
        <v>91</v>
      </c>
      <c r="V56" s="25" t="s">
        <v>70</v>
      </c>
      <c r="X56" s="25" t="s">
        <v>80</v>
      </c>
      <c r="Y56" s="25" t="s">
        <v>79</v>
      </c>
    </row>
    <row r="57" spans="5:25" s="24" customFormat="1" hidden="1">
      <c r="E57" s="24">
        <v>907</v>
      </c>
      <c r="F57" s="25" t="s">
        <v>84</v>
      </c>
      <c r="G57" s="25" t="s">
        <v>76</v>
      </c>
      <c r="H57" s="25">
        <v>6</v>
      </c>
      <c r="I57" s="25" t="s">
        <v>80</v>
      </c>
      <c r="J57" s="25" t="s">
        <v>74</v>
      </c>
      <c r="K57" s="25" t="s">
        <v>69</v>
      </c>
      <c r="L57" s="25" t="s">
        <v>84</v>
      </c>
      <c r="M57" s="25" t="s">
        <v>83</v>
      </c>
      <c r="N57" s="25" t="s">
        <v>84</v>
      </c>
      <c r="O57" s="25">
        <v>91</v>
      </c>
      <c r="P57" s="25" t="s">
        <v>84</v>
      </c>
      <c r="Q57" s="25" t="s">
        <v>84</v>
      </c>
      <c r="R57" s="25" t="s">
        <v>72</v>
      </c>
      <c r="S57" s="25" t="s">
        <v>84</v>
      </c>
      <c r="T57" s="25">
        <v>91</v>
      </c>
      <c r="V57" s="25" t="s">
        <v>70</v>
      </c>
      <c r="X57" s="25" t="s">
        <v>80</v>
      </c>
      <c r="Y57" s="25" t="s">
        <v>79</v>
      </c>
    </row>
  </sheetData>
  <sheetProtection algorithmName="SHA-512" hashValue="qyGH5V/udToeZMkL1/srMMqhcCnIgFcQvt4BQ/SRuzMvmU+/gN10dADHL2c0pnEc2NZTU+YJZWZqEEETkKKdCA==" saltValue="mqvqT3qOEGEmVzGQ58NT8w==" spinCount="100000" sheet="1" formatRows="0" selectLockedCells="1"/>
  <mergeCells count="21">
    <mergeCell ref="H3:J3"/>
    <mergeCell ref="Z3:AA3"/>
    <mergeCell ref="V2:AA2"/>
    <mergeCell ref="K2:M2"/>
    <mergeCell ref="V3:W3"/>
    <mergeCell ref="AB2:AE3"/>
    <mergeCell ref="B2:G2"/>
    <mergeCell ref="B3:G3"/>
    <mergeCell ref="K4:AE4"/>
    <mergeCell ref="N2:O2"/>
    <mergeCell ref="N3:O3"/>
    <mergeCell ref="P2:Q2"/>
    <mergeCell ref="P3:Q3"/>
    <mergeCell ref="R2:S2"/>
    <mergeCell ref="R3:S3"/>
    <mergeCell ref="T2:U2"/>
    <mergeCell ref="T3:U3"/>
    <mergeCell ref="X3:Y3"/>
    <mergeCell ref="B4:E4"/>
    <mergeCell ref="G4:J4"/>
    <mergeCell ref="H2:J2"/>
  </mergeCells>
  <phoneticPr fontId="1" type="noConversion"/>
  <conditionalFormatting sqref="V3:W3">
    <cfRule type="expression" dxfId="1" priority="1" stopIfTrue="1">
      <formula>Z3&gt;P3</formula>
    </cfRule>
  </conditionalFormatting>
  <pageMargins left="0" right="0" top="0.15748031496062992" bottom="0.15748031496062992" header="0.31496062992125984" footer="0.31496062992125984"/>
  <pageSetup paperSize="9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成績欄</vt:lpstr>
      <vt:lpstr>魏氏</vt:lpstr>
      <vt:lpstr>認字</vt:lpstr>
      <vt:lpstr>常見字</vt:lpstr>
      <vt:lpstr>識字量</vt:lpstr>
      <vt:lpstr>讀寫字</vt:lpstr>
      <vt:lpstr>閱讀理解</vt:lpstr>
      <vt:lpstr>2-6閱讀</vt:lpstr>
      <vt:lpstr>國中閱推</vt:lpstr>
      <vt:lpstr>2019閱</vt:lpstr>
      <vt:lpstr>基礎數學</vt:lpstr>
      <vt:lpstr>基本數學</vt:lpstr>
      <vt:lpstr>2019數</vt:lpstr>
      <vt:lpstr>常模</vt:lpstr>
      <vt:lpstr>注音</vt:lpstr>
      <vt:lpstr>聲韻篩選</vt:lpstr>
      <vt:lpstr>聲韻診斷</vt:lpstr>
      <vt:lpstr>圖畫聽覺</vt:lpstr>
      <vt:lpstr>聽覺理解</vt:lpstr>
      <vt:lpstr>適應量表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</dc:creator>
  <cp:lastModifiedBy>ALF</cp:lastModifiedBy>
  <cp:lastPrinted>2019-08-04T11:44:37Z</cp:lastPrinted>
  <dcterms:created xsi:type="dcterms:W3CDTF">2013-07-05T23:40:59Z</dcterms:created>
  <dcterms:modified xsi:type="dcterms:W3CDTF">2021-10-14T03:49:34Z</dcterms:modified>
</cp:coreProperties>
</file>