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workbookProtection workbookPassword="CADC" lockStructure="1"/>
  <bookViews>
    <workbookView xWindow="-110" yWindow="-110" windowWidth="19420" windowHeight="10420" activeTab="19"/>
  </bookViews>
  <sheets>
    <sheet name="A-成績欄" sheetId="2" r:id="rId1"/>
    <sheet name="B-魏氏" sheetId="3" r:id="rId2"/>
    <sheet name="C-認字" sheetId="4" r:id="rId3"/>
    <sheet name="C-常見字" sheetId="23" r:id="rId4"/>
    <sheet name="C-識字量" sheetId="6" r:id="rId5"/>
    <sheet name="C-讀寫字" sheetId="7" r:id="rId6"/>
    <sheet name="C-4-6書寫" sheetId="33" r:id="rId7"/>
    <sheet name="D-閱讀理解" sheetId="31" r:id="rId8"/>
    <sheet name="D-2-6閱讀" sheetId="24" r:id="rId9"/>
    <sheet name="D-國中閱推" sheetId="25" r:id="rId10"/>
    <sheet name="D-2019閱" sheetId="26" r:id="rId11"/>
    <sheet name="E-基礎數學" sheetId="12" r:id="rId12"/>
    <sheet name="E-基本數學" sheetId="13" r:id="rId13"/>
    <sheet name="E-2019數" sheetId="29" r:id="rId14"/>
    <sheet name="常模" sheetId="30" state="hidden" r:id="rId15"/>
    <sheet name="F-注音" sheetId="17" r:id="rId16"/>
    <sheet name="F-聲韻篩選" sheetId="18" r:id="rId17"/>
    <sheet name="F-聲韻診斷" sheetId="19" r:id="rId18"/>
    <sheet name="G-圖畫聽覺" sheetId="20" r:id="rId19"/>
    <sheet name="G-聽覺理解" sheetId="21" r:id="rId20"/>
    <sheet name="H-適應量表" sheetId="22" r:id="rId21"/>
    <sheet name="H-文蘭適應" sheetId="32" r:id="rId22"/>
  </sheets>
  <calcPr calcId="145621"/>
  <customWorkbookViews>
    <customWorkbookView name="win7_pc01 - 個人檢視畫面" guid="{B51F098E-D46D-407B-A0B6-46999D08F54A}" mergeInterval="0" personalView="1" maximized="1" windowWidth="1436" windowHeight="61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3" l="1"/>
  <c r="F12" i="33"/>
  <c r="E7" i="33" s="1"/>
  <c r="Y4" i="33"/>
  <c r="Y7" i="33" s="1"/>
  <c r="O4" i="33"/>
  <c r="L4" i="33" l="1"/>
  <c r="L7" i="33" s="1"/>
  <c r="O7" i="33"/>
  <c r="V11" i="29"/>
  <c r="T11" i="29"/>
  <c r="R11" i="29"/>
  <c r="P11" i="29"/>
  <c r="N11" i="29"/>
  <c r="L11" i="29"/>
  <c r="J11" i="29"/>
  <c r="H11" i="29"/>
  <c r="V12" i="29"/>
  <c r="T12" i="29"/>
  <c r="R12" i="29"/>
  <c r="P12" i="29"/>
  <c r="N12" i="29"/>
  <c r="L12" i="29"/>
  <c r="J12" i="29"/>
  <c r="H12" i="29"/>
  <c r="F6" i="32"/>
  <c r="G6" i="32"/>
  <c r="H6" i="32"/>
  <c r="I6" i="32"/>
  <c r="I7" i="32" s="1"/>
  <c r="J6" i="32"/>
  <c r="K6" i="32"/>
  <c r="L6" i="32"/>
  <c r="L7" i="32" s="1"/>
  <c r="M6" i="32"/>
  <c r="N6" i="32"/>
  <c r="O6" i="32"/>
  <c r="P6" i="32"/>
  <c r="Q6" i="32"/>
  <c r="S6" i="32"/>
  <c r="S7" i="32" s="1"/>
  <c r="T6" i="32"/>
  <c r="U6" i="32"/>
  <c r="V6" i="32"/>
  <c r="V7" i="32" s="1"/>
  <c r="W6" i="32"/>
  <c r="X6" i="32"/>
  <c r="Y6" i="32"/>
  <c r="Y7" i="32" s="1"/>
  <c r="Z6" i="32"/>
  <c r="AA6" i="32"/>
  <c r="AB6" i="32"/>
  <c r="AB7" i="32" s="1"/>
  <c r="AC6" i="32"/>
  <c r="AD6" i="32"/>
  <c r="F7" i="32"/>
  <c r="O7" i="32"/>
  <c r="U4" i="31"/>
  <c r="W4" i="31"/>
  <c r="AB4" i="31"/>
  <c r="AD4" i="31"/>
  <c r="G5" i="31"/>
  <c r="C9" i="31"/>
  <c r="F9" i="31"/>
  <c r="K9" i="31"/>
  <c r="M4" i="31" s="1"/>
  <c r="C10" i="31"/>
  <c r="F10" i="31"/>
  <c r="H2" i="29" l="1"/>
  <c r="J2" i="29"/>
  <c r="L2" i="29"/>
  <c r="N2" i="29"/>
  <c r="P2" i="29"/>
  <c r="R2" i="29"/>
  <c r="T2" i="29"/>
  <c r="V2" i="29"/>
  <c r="H3" i="29"/>
  <c r="J3" i="29"/>
  <c r="L3" i="29"/>
  <c r="N3" i="29"/>
  <c r="P3" i="29"/>
  <c r="R3" i="29"/>
  <c r="T3" i="29"/>
  <c r="V3" i="29"/>
  <c r="H4" i="29"/>
  <c r="J4" i="29"/>
  <c r="L4" i="29"/>
  <c r="N4" i="29"/>
  <c r="P4" i="29"/>
  <c r="R4" i="29"/>
  <c r="T4" i="29"/>
  <c r="V4" i="29"/>
  <c r="AA4" i="29"/>
  <c r="AD4" i="29"/>
  <c r="H7" i="29"/>
  <c r="J7" i="29"/>
  <c r="L7" i="29"/>
  <c r="N7" i="29"/>
  <c r="P7" i="29"/>
  <c r="R7" i="29"/>
  <c r="T7" i="29"/>
  <c r="V7" i="29"/>
  <c r="X7" i="29"/>
  <c r="AB7" i="29"/>
  <c r="H8" i="29"/>
  <c r="J8" i="29"/>
  <c r="L8" i="29"/>
  <c r="N8" i="29"/>
  <c r="P8" i="29"/>
  <c r="R8" i="29"/>
  <c r="T8" i="29"/>
  <c r="V8" i="29"/>
  <c r="H9" i="29"/>
  <c r="J9" i="29"/>
  <c r="L9" i="29"/>
  <c r="N9" i="29"/>
  <c r="P9" i="29"/>
  <c r="R9" i="29"/>
  <c r="T9" i="29"/>
  <c r="V9" i="29"/>
  <c r="H10" i="29"/>
  <c r="J10" i="29"/>
  <c r="L10" i="29"/>
  <c r="N10" i="29"/>
  <c r="P10" i="29"/>
  <c r="R10" i="29"/>
  <c r="T10" i="29"/>
  <c r="V10" i="29"/>
  <c r="W20" i="29"/>
  <c r="Q21" i="29"/>
  <c r="S21" i="29"/>
  <c r="Q22" i="29"/>
  <c r="S22" i="29"/>
  <c r="Q23" i="29"/>
  <c r="S23" i="29"/>
  <c r="Q24" i="29"/>
  <c r="S24" i="29"/>
  <c r="Q25" i="29"/>
  <c r="S25" i="29"/>
  <c r="Q26" i="29" l="1"/>
  <c r="X8" i="29" s="1"/>
  <c r="S26" i="29"/>
  <c r="AB8" i="29" s="1"/>
  <c r="AD2" i="26"/>
  <c r="AD3" i="26"/>
  <c r="T3" i="25" l="1"/>
  <c r="X3" i="25"/>
  <c r="G13" i="25"/>
  <c r="I13" i="25" s="1"/>
  <c r="G14" i="25" s="1"/>
  <c r="G16" i="25"/>
  <c r="I16" i="25" s="1"/>
  <c r="N3" i="25" l="1"/>
  <c r="G17" i="25"/>
  <c r="Q17" i="25" s="1"/>
  <c r="R9" i="25"/>
  <c r="R11" i="25"/>
  <c r="Q8" i="25"/>
  <c r="Q13" i="25" s="1"/>
  <c r="Q10" i="25"/>
  <c r="Q12" i="25"/>
  <c r="R8" i="25"/>
  <c r="R13" i="25" s="1"/>
  <c r="R10" i="25"/>
  <c r="R12" i="25"/>
  <c r="Q9" i="25"/>
  <c r="Q11" i="25"/>
  <c r="Q16" i="25"/>
  <c r="Q18" i="25"/>
  <c r="S3" i="24"/>
  <c r="W3" i="24"/>
  <c r="S5" i="24"/>
  <c r="W5" i="24"/>
  <c r="G15" i="24"/>
  <c r="I15" i="24" s="1"/>
  <c r="G18" i="24"/>
  <c r="I18" i="24" s="1"/>
  <c r="G19" i="24" s="1"/>
  <c r="Q19" i="25" l="1"/>
  <c r="Z3" i="25" s="1"/>
  <c r="V3" i="25" s="1"/>
  <c r="Q19" i="24"/>
  <c r="Q20" i="24"/>
  <c r="Q18" i="24"/>
  <c r="Q21" i="24" s="1"/>
  <c r="K3" i="24"/>
  <c r="G16" i="24"/>
  <c r="N2" i="23"/>
  <c r="S12" i="23"/>
  <c r="T12" i="23"/>
  <c r="U12" i="23"/>
  <c r="S13" i="23"/>
  <c r="T13" i="23"/>
  <c r="U13" i="23"/>
  <c r="S14" i="23"/>
  <c r="T14" i="23"/>
  <c r="U14" i="23"/>
  <c r="S15" i="23"/>
  <c r="T15" i="23"/>
  <c r="U15" i="23"/>
  <c r="S16" i="23"/>
  <c r="T16" i="23"/>
  <c r="U16" i="23"/>
  <c r="S17" i="23"/>
  <c r="T17" i="23"/>
  <c r="U17" i="23"/>
  <c r="S18" i="23"/>
  <c r="T18" i="23"/>
  <c r="U18" i="23"/>
  <c r="S19" i="23"/>
  <c r="T19" i="23"/>
  <c r="U19" i="23"/>
  <c r="S20" i="23"/>
  <c r="T20" i="23"/>
  <c r="U20" i="23"/>
  <c r="S21" i="23"/>
  <c r="T21" i="23"/>
  <c r="U21" i="23"/>
  <c r="S22" i="23"/>
  <c r="T22" i="23"/>
  <c r="U22" i="23"/>
  <c r="U23" i="23"/>
  <c r="T23" i="23" l="1"/>
  <c r="S23" i="23"/>
  <c r="R2" i="23" s="1"/>
  <c r="Q3" i="24"/>
  <c r="Q5" i="24"/>
  <c r="R11" i="24"/>
  <c r="R13" i="24"/>
  <c r="R10" i="24"/>
  <c r="R12" i="24"/>
  <c r="Q11" i="24"/>
  <c r="Q13" i="24"/>
  <c r="Q10" i="24"/>
  <c r="Q12" i="24"/>
  <c r="Q14" i="24"/>
  <c r="R14" i="24"/>
  <c r="D6" i="22"/>
  <c r="F6" i="22"/>
  <c r="H6" i="22"/>
  <c r="J6" i="22"/>
  <c r="L6" i="22"/>
  <c r="N6" i="22"/>
  <c r="P6" i="22"/>
  <c r="R6" i="22"/>
  <c r="T6" i="22"/>
  <c r="V6" i="22"/>
  <c r="X6" i="22"/>
  <c r="Z6" i="22"/>
  <c r="AB6" i="22"/>
  <c r="S2" i="21"/>
  <c r="F7" i="21"/>
  <c r="H7" i="21" s="1"/>
  <c r="N3" i="21" s="1"/>
  <c r="S2" i="20"/>
  <c r="G7" i="20"/>
  <c r="I7" i="20" s="1"/>
  <c r="N3" i="20" s="1"/>
  <c r="C9" i="19"/>
  <c r="E9" i="19" s="1"/>
  <c r="F5" i="19" s="1"/>
  <c r="W5" i="18"/>
  <c r="G9" i="18"/>
  <c r="I9" i="18" s="1"/>
  <c r="Q15" i="24" l="1"/>
  <c r="Y3" i="24" s="1"/>
  <c r="U3" i="24" s="1"/>
  <c r="R15" i="24"/>
  <c r="Y5" i="24" s="1"/>
  <c r="U5" i="24" s="1"/>
  <c r="K3" i="18"/>
  <c r="G10" i="18"/>
  <c r="AB5" i="18"/>
  <c r="Z3" i="17"/>
  <c r="AB3" i="17"/>
  <c r="AD3" i="17" l="1"/>
  <c r="U8" i="18"/>
  <c r="U9" i="18"/>
  <c r="T11" i="18"/>
  <c r="T13" i="18"/>
  <c r="T15" i="18"/>
  <c r="T7" i="18"/>
  <c r="U11" i="18"/>
  <c r="U13" i="18"/>
  <c r="U15" i="18"/>
  <c r="T8" i="18"/>
  <c r="T9" i="18"/>
  <c r="U10" i="18"/>
  <c r="U14" i="18"/>
  <c r="U7" i="18"/>
  <c r="T10" i="18"/>
  <c r="T12" i="18"/>
  <c r="T14" i="18"/>
  <c r="U12" i="18"/>
  <c r="U16" i="18" l="1"/>
  <c r="AD5" i="18" s="1"/>
  <c r="Z5" i="18" s="1"/>
  <c r="T16" i="18"/>
  <c r="F15" i="13" l="1"/>
  <c r="E9" i="13" s="1"/>
  <c r="E8" i="13"/>
  <c r="X6" i="13"/>
  <c r="U6" i="13"/>
  <c r="Q6" i="13"/>
  <c r="O6" i="13"/>
  <c r="F17" i="13" s="1"/>
  <c r="F21" i="13" s="1"/>
  <c r="K6" i="13"/>
  <c r="S4" i="13"/>
  <c r="Q4" i="13"/>
  <c r="N24" i="12"/>
  <c r="O24" i="12" s="1"/>
  <c r="AD8" i="12" s="1"/>
  <c r="G24" i="12"/>
  <c r="N23" i="12"/>
  <c r="O23" i="12" s="1"/>
  <c r="AB8" i="12" s="1"/>
  <c r="G23" i="12"/>
  <c r="N22" i="12"/>
  <c r="G22" i="12"/>
  <c r="N21" i="12"/>
  <c r="G21" i="12"/>
  <c r="Y5" i="12" s="1"/>
  <c r="N20" i="12"/>
  <c r="O20" i="12" s="1"/>
  <c r="V8" i="12" s="1"/>
  <c r="G20" i="12"/>
  <c r="W5" i="12" s="1"/>
  <c r="N19" i="12"/>
  <c r="G19" i="12"/>
  <c r="U5" i="12" s="1"/>
  <c r="N18" i="12"/>
  <c r="G18" i="12"/>
  <c r="N17" i="12"/>
  <c r="G17" i="12"/>
  <c r="Q5" i="12" s="1"/>
  <c r="N16" i="12"/>
  <c r="G16" i="12"/>
  <c r="O5" i="12" s="1"/>
  <c r="N15" i="12"/>
  <c r="G15" i="12"/>
  <c r="M5" i="12" s="1"/>
  <c r="N14" i="12"/>
  <c r="G14" i="12"/>
  <c r="N13" i="12"/>
  <c r="G13" i="12"/>
  <c r="D13" i="12"/>
  <c r="E4" i="12" s="1"/>
  <c r="B10" i="12"/>
  <c r="AD7" i="12"/>
  <c r="K24" i="12" s="1"/>
  <c r="AB7" i="12"/>
  <c r="K23" i="12" s="1"/>
  <c r="Z7" i="12"/>
  <c r="K22" i="12" s="1"/>
  <c r="X7" i="12"/>
  <c r="K21" i="12" s="1"/>
  <c r="V7" i="12"/>
  <c r="K20" i="12" s="1"/>
  <c r="T7" i="12"/>
  <c r="K19" i="12" s="1"/>
  <c r="R7" i="12"/>
  <c r="K18" i="12" s="1"/>
  <c r="P7" i="12"/>
  <c r="K17" i="12" s="1"/>
  <c r="N7" i="12"/>
  <c r="K16" i="12" s="1"/>
  <c r="L7" i="12"/>
  <c r="K15" i="12" s="1"/>
  <c r="J7" i="12"/>
  <c r="K14" i="12" s="1"/>
  <c r="H7" i="12"/>
  <c r="K13" i="12" s="1"/>
  <c r="AE5" i="12"/>
  <c r="AC5" i="12"/>
  <c r="AA5" i="12"/>
  <c r="S5" i="12"/>
  <c r="K5" i="12"/>
  <c r="O22" i="12" l="1"/>
  <c r="Z8" i="12" s="1"/>
  <c r="K4" i="13"/>
  <c r="W4" i="13"/>
  <c r="J20" i="13"/>
  <c r="L4" i="13"/>
  <c r="L19" i="13"/>
  <c r="U4" i="13"/>
  <c r="O13" i="12"/>
  <c r="H8" i="12" s="1"/>
  <c r="O21" i="12"/>
  <c r="X8" i="12" s="1"/>
  <c r="O19" i="12"/>
  <c r="T8" i="12" s="1"/>
  <c r="O18" i="12"/>
  <c r="R8" i="12" s="1"/>
  <c r="O17" i="12"/>
  <c r="P8" i="12" s="1"/>
  <c r="O16" i="12"/>
  <c r="N8" i="12" s="1"/>
  <c r="O15" i="12"/>
  <c r="L8" i="12" s="1"/>
  <c r="O14" i="12"/>
  <c r="J8" i="12" s="1"/>
  <c r="I5" i="12"/>
  <c r="N4" i="13"/>
  <c r="H20" i="13"/>
  <c r="H19" i="13"/>
  <c r="H18" i="13"/>
  <c r="T4" i="13"/>
  <c r="O4" i="13"/>
  <c r="X3" i="13"/>
  <c r="H17" i="13"/>
  <c r="D18" i="13"/>
  <c r="D19" i="13"/>
  <c r="D20" i="13"/>
  <c r="J17" i="13"/>
  <c r="M4" i="13"/>
  <c r="R4" i="13"/>
  <c r="V4" i="13"/>
  <c r="D17" i="13"/>
  <c r="L17" i="13"/>
  <c r="J18" i="13"/>
  <c r="J19" i="13"/>
  <c r="O8" i="13"/>
  <c r="O17" i="13" s="1"/>
  <c r="O9" i="13" s="1"/>
  <c r="L18" i="13"/>
  <c r="D14" i="12"/>
  <c r="J21" i="13" l="1"/>
  <c r="U8" i="13" s="1"/>
  <c r="Q17" i="13" s="1"/>
  <c r="U9" i="13" s="1"/>
  <c r="L21" i="13"/>
  <c r="X8" i="13" s="1"/>
  <c r="R17" i="13" s="1"/>
  <c r="X9" i="13" s="1"/>
  <c r="D21" i="13"/>
  <c r="K8" i="13" s="1"/>
  <c r="N17" i="13" s="1"/>
  <c r="K9" i="13" s="1"/>
  <c r="H21" i="13"/>
  <c r="Q8" i="13" s="1"/>
  <c r="P17" i="13" s="1"/>
  <c r="Q9" i="13" s="1"/>
  <c r="H21" i="12"/>
  <c r="AD6" i="12"/>
  <c r="V6" i="12"/>
  <c r="N6" i="12"/>
  <c r="AD4" i="12"/>
  <c r="V4" i="12"/>
  <c r="N4" i="12"/>
  <c r="AB6" i="12"/>
  <c r="T6" i="12"/>
  <c r="L6" i="12"/>
  <c r="AB4" i="12"/>
  <c r="T4" i="12"/>
  <c r="L4" i="12"/>
  <c r="I21" i="12"/>
  <c r="Z6" i="12"/>
  <c r="R6" i="12"/>
  <c r="J6" i="12"/>
  <c r="Z4" i="12"/>
  <c r="R4" i="12"/>
  <c r="J4" i="12"/>
  <c r="P6" i="12"/>
  <c r="H6" i="12"/>
  <c r="X4" i="12"/>
  <c r="P4" i="12"/>
  <c r="H4" i="12"/>
  <c r="H22" i="12"/>
  <c r="I22" i="12"/>
  <c r="X6" i="12" l="1"/>
  <c r="F12" i="7" l="1"/>
  <c r="H5" i="7" s="1"/>
  <c r="J15" i="6"/>
  <c r="I17" i="6" s="1"/>
  <c r="Q2" i="6"/>
  <c r="F14" i="4"/>
  <c r="AD2" i="4" s="1"/>
  <c r="O13" i="4"/>
  <c r="N13" i="4"/>
  <c r="M13" i="4"/>
  <c r="L13" i="4"/>
  <c r="K13" i="4"/>
  <c r="J13" i="4"/>
  <c r="I13" i="4"/>
  <c r="H13" i="4"/>
  <c r="G13" i="4"/>
  <c r="F13" i="4"/>
  <c r="P13" i="4" s="1"/>
  <c r="Y3" i="4" s="1"/>
  <c r="J16" i="6" l="1"/>
  <c r="R3" i="6"/>
  <c r="T22" i="6" l="1"/>
  <c r="T18" i="6"/>
  <c r="T25" i="6"/>
  <c r="T21" i="6"/>
  <c r="T17" i="6"/>
  <c r="T15" i="6"/>
  <c r="T24" i="6"/>
  <c r="T20" i="6"/>
  <c r="T23" i="6"/>
  <c r="T19" i="6"/>
  <c r="T16" i="6"/>
  <c r="T26" i="6" l="1"/>
  <c r="Z3" i="3" l="1"/>
  <c r="V3" i="3"/>
  <c r="R3" i="3"/>
  <c r="N3" i="3"/>
  <c r="J3" i="3"/>
  <c r="F3" i="3"/>
  <c r="E2" i="3"/>
  <c r="V7" i="2" l="1"/>
  <c r="H7" i="2"/>
</calcChain>
</file>

<file path=xl/sharedStrings.xml><?xml version="1.0" encoding="utf-8"?>
<sst xmlns="http://schemas.openxmlformats.org/spreadsheetml/2006/main" count="19957" uniqueCount="577">
  <si>
    <t>學年</t>
    <phoneticPr fontId="1" type="noConversion"/>
  </si>
  <si>
    <t>學期</t>
    <phoneticPr fontId="1" type="noConversion"/>
  </si>
  <si>
    <t>次段考</t>
    <phoneticPr fontId="1" type="noConversion"/>
  </si>
  <si>
    <t>班平均或班排名</t>
    <phoneticPr fontId="1" type="noConversion"/>
  </si>
  <si>
    <t>班平均或班排排名擇一，段考可寫1,2,3,期中,期末,未寫為學期成績</t>
    <phoneticPr fontId="1" type="noConversion"/>
  </si>
  <si>
    <t>調整方式</t>
    <phoneticPr fontId="1" type="noConversion"/>
  </si>
  <si>
    <r>
      <t>評量調整（</t>
    </r>
    <r>
      <rPr>
        <b/>
        <sz val="9.5"/>
        <color indexed="14"/>
        <rFont val="新細明體"/>
        <family val="1"/>
        <charset val="136"/>
      </rPr>
      <t>1.無  2.有</t>
    </r>
    <r>
      <rPr>
        <sz val="9.5"/>
        <rFont val="新細明體"/>
        <family val="1"/>
        <charset val="136"/>
      </rPr>
      <t>）</t>
    </r>
    <phoneticPr fontId="1" type="noConversion"/>
  </si>
  <si>
    <r>
      <t>近三次段考</t>
    </r>
    <r>
      <rPr>
        <b/>
        <sz val="12"/>
        <color indexed="10"/>
        <rFont val="新細明體"/>
        <family val="1"/>
        <charset val="136"/>
      </rPr>
      <t>國語(文)</t>
    </r>
    <r>
      <rPr>
        <sz val="12"/>
        <rFont val="新細明體"/>
        <family val="1"/>
        <charset val="136"/>
      </rPr>
      <t>成績</t>
    </r>
    <phoneticPr fontId="1" type="noConversion"/>
  </si>
  <si>
    <r>
      <t>近三次段考</t>
    </r>
    <r>
      <rPr>
        <b/>
        <sz val="12"/>
        <color indexed="10"/>
        <rFont val="新細明體"/>
        <family val="1"/>
        <charset val="136"/>
      </rPr>
      <t>數學</t>
    </r>
    <r>
      <rPr>
        <sz val="12"/>
        <rFont val="新細明體"/>
        <family val="1"/>
        <charset val="136"/>
      </rPr>
      <t>成績</t>
    </r>
    <phoneticPr fontId="1" type="noConversion"/>
  </si>
  <si>
    <t>測驗名稱</t>
    <phoneticPr fontId="1" type="noConversion"/>
  </si>
  <si>
    <t>版本</t>
    <phoneticPr fontId="5" type="noConversion"/>
  </si>
  <si>
    <r>
      <rPr>
        <b/>
        <sz val="12"/>
        <rFont val="新細明體"/>
        <family val="1"/>
        <charset val="136"/>
      </rPr>
      <t>4</t>
    </r>
    <r>
      <rPr>
        <sz val="12"/>
        <rFont val="新細明體"/>
        <family val="1"/>
        <charset val="136"/>
      </rPr>
      <t xml:space="preserve">.四版 </t>
    </r>
    <r>
      <rPr>
        <b/>
        <sz val="12"/>
        <rFont val="新細明體"/>
        <family val="1"/>
        <charset val="136"/>
      </rPr>
      <t>5</t>
    </r>
    <r>
      <rPr>
        <sz val="12"/>
        <rFont val="新細明體"/>
        <family val="1"/>
        <charset val="136"/>
      </rPr>
      <t>.五版</t>
    </r>
    <phoneticPr fontId="5" type="noConversion"/>
  </si>
  <si>
    <t>施測者</t>
    <phoneticPr fontId="1" type="noConversion"/>
  </si>
  <si>
    <t>施測年月日</t>
    <phoneticPr fontId="1" type="noConversion"/>
  </si>
  <si>
    <t>請填寫組合分數</t>
    <phoneticPr fontId="5" type="noConversion"/>
  </si>
  <si>
    <t>受試者行為觀察記錄</t>
    <phoneticPr fontId="5" type="noConversion"/>
  </si>
  <si>
    <t>中文年級認字量表</t>
    <phoneticPr fontId="1" type="noConversion"/>
  </si>
  <si>
    <t>施測時年級</t>
    <phoneticPr fontId="5" type="noConversion"/>
  </si>
  <si>
    <t>對照常模</t>
    <phoneticPr fontId="5" type="noConversion"/>
  </si>
  <si>
    <t>字數：</t>
    <phoneticPr fontId="1" type="noConversion"/>
  </si>
  <si>
    <r>
      <rPr>
        <sz val="9"/>
        <rFont val="新細明體"/>
        <family val="1"/>
        <charset val="136"/>
      </rPr>
      <t>百分等級</t>
    </r>
    <r>
      <rPr>
        <sz val="8"/>
        <rFont val="新細明體"/>
        <family val="1"/>
        <charset val="136"/>
      </rPr>
      <t>(</t>
    </r>
    <r>
      <rPr>
        <b/>
        <sz val="8"/>
        <color indexed="10"/>
        <rFont val="標楷體"/>
        <family val="4"/>
        <charset val="136"/>
      </rPr>
      <t>區間</t>
    </r>
    <r>
      <rPr>
        <sz val="8"/>
        <rFont val="新細明體"/>
        <family val="1"/>
        <charset val="136"/>
      </rPr>
      <t>)</t>
    </r>
    <phoneticPr fontId="1" type="noConversion"/>
  </si>
  <si>
    <r>
      <t>T分數</t>
    </r>
    <r>
      <rPr>
        <sz val="8"/>
        <rFont val="新細明體"/>
        <family val="1"/>
        <charset val="136"/>
      </rPr>
      <t>(</t>
    </r>
    <r>
      <rPr>
        <b/>
        <sz val="8"/>
        <color indexed="10"/>
        <rFont val="標楷體"/>
        <family val="4"/>
        <charset val="136"/>
      </rPr>
      <t>區間</t>
    </r>
    <r>
      <rPr>
        <sz val="8"/>
        <rFont val="新細明體"/>
        <family val="1"/>
        <charset val="136"/>
      </rPr>
      <t>)</t>
    </r>
    <phoneticPr fontId="1" type="noConversion"/>
  </si>
  <si>
    <t>年級分數：</t>
    <phoneticPr fontId="1" type="noConversion"/>
  </si>
  <si>
    <t>年級程度：</t>
    <phoneticPr fontId="1" type="noConversion"/>
  </si>
  <si>
    <t>施測觀察記錄</t>
    <phoneticPr fontId="5" type="noConversion"/>
  </si>
  <si>
    <t>計算區</t>
    <phoneticPr fontId="1" type="noConversion"/>
  </si>
  <si>
    <t>認字</t>
    <phoneticPr fontId="1" type="noConversion"/>
  </si>
  <si>
    <t>程度</t>
    <phoneticPr fontId="5" type="noConversion"/>
  </si>
  <si>
    <t>年級</t>
    <phoneticPr fontId="5" type="noConversion"/>
  </si>
  <si>
    <t>閱讀</t>
    <phoneticPr fontId="1" type="noConversion"/>
  </si>
  <si>
    <t>數1</t>
    <phoneticPr fontId="1" type="noConversion"/>
  </si>
  <si>
    <t>數2</t>
    <phoneticPr fontId="1" type="noConversion"/>
  </si>
  <si>
    <t>讀寫字</t>
    <phoneticPr fontId="1" type="noConversion"/>
  </si>
  <si>
    <t>識字1</t>
    <phoneticPr fontId="1" type="noConversion"/>
  </si>
  <si>
    <t>識字2</t>
    <phoneticPr fontId="1" type="noConversion"/>
  </si>
  <si>
    <t>流1</t>
    <phoneticPr fontId="1" type="noConversion"/>
  </si>
  <si>
    <t>流2</t>
    <phoneticPr fontId="1" type="noConversion"/>
  </si>
  <si>
    <t>閱1</t>
    <phoneticPr fontId="1" type="noConversion"/>
  </si>
  <si>
    <t>閱2</t>
    <phoneticPr fontId="1" type="noConversion"/>
  </si>
  <si>
    <t>聲韻</t>
    <phoneticPr fontId="1" type="noConversion"/>
  </si>
  <si>
    <t>聽1</t>
    <phoneticPr fontId="1" type="noConversion"/>
  </si>
  <si>
    <t>聽2</t>
    <phoneticPr fontId="1" type="noConversion"/>
  </si>
  <si>
    <t>聲韻2</t>
    <phoneticPr fontId="1" type="noConversion"/>
  </si>
  <si>
    <t>聲韻診斷</t>
    <phoneticPr fontId="5" type="noConversion"/>
  </si>
  <si>
    <t>數學核心</t>
    <phoneticPr fontId="5" type="noConversion"/>
  </si>
  <si>
    <t>小一</t>
    <phoneticPr fontId="5" type="noConversion"/>
  </si>
  <si>
    <t>　</t>
    <phoneticPr fontId="1" type="noConversion"/>
  </si>
  <si>
    <t>B1</t>
    <phoneticPr fontId="1" type="noConversion"/>
  </si>
  <si>
    <t>一上</t>
    <phoneticPr fontId="1" type="noConversion"/>
  </si>
  <si>
    <t>圖畫式</t>
    <phoneticPr fontId="1" type="noConversion"/>
  </si>
  <si>
    <t>小一</t>
    <phoneticPr fontId="1" type="noConversion"/>
  </si>
  <si>
    <t xml:space="preserve">   </t>
    <phoneticPr fontId="1" type="noConversion"/>
  </si>
  <si>
    <t>小二</t>
    <phoneticPr fontId="5" type="noConversion"/>
  </si>
  <si>
    <t>小三</t>
    <phoneticPr fontId="5" type="noConversion"/>
  </si>
  <si>
    <t>小四</t>
    <phoneticPr fontId="5" type="noConversion"/>
  </si>
  <si>
    <t>A12</t>
    <phoneticPr fontId="1" type="noConversion"/>
  </si>
  <si>
    <t>小五</t>
    <phoneticPr fontId="5" type="noConversion"/>
  </si>
  <si>
    <t>小六</t>
    <phoneticPr fontId="5" type="noConversion"/>
  </si>
  <si>
    <t>國一</t>
    <phoneticPr fontId="5" type="noConversion"/>
  </si>
  <si>
    <t>一下</t>
    <phoneticPr fontId="1" type="noConversion"/>
  </si>
  <si>
    <t>國二</t>
    <phoneticPr fontId="5" type="noConversion"/>
  </si>
  <si>
    <t>國三</t>
    <phoneticPr fontId="5" type="noConversion"/>
  </si>
  <si>
    <t xml:space="preserve"> </t>
    <phoneticPr fontId="1" type="noConversion"/>
  </si>
  <si>
    <t>二上</t>
    <phoneticPr fontId="1" type="noConversion"/>
  </si>
  <si>
    <t>B2</t>
    <phoneticPr fontId="1" type="noConversion"/>
  </si>
  <si>
    <t>小二</t>
    <phoneticPr fontId="1" type="noConversion"/>
  </si>
  <si>
    <t>23題本</t>
    <phoneticPr fontId="1" type="noConversion"/>
  </si>
  <si>
    <t>G2</t>
    <phoneticPr fontId="1" type="noConversion"/>
  </si>
  <si>
    <t>二下</t>
    <phoneticPr fontId="1" type="noConversion"/>
  </si>
  <si>
    <t>A39</t>
    <phoneticPr fontId="1" type="noConversion"/>
  </si>
  <si>
    <t>小三</t>
    <phoneticPr fontId="1" type="noConversion"/>
  </si>
  <si>
    <t>B34</t>
    <phoneticPr fontId="1" type="noConversion"/>
  </si>
  <si>
    <t>非圖畫式</t>
    <phoneticPr fontId="1" type="noConversion"/>
  </si>
  <si>
    <t>G34</t>
    <phoneticPr fontId="1" type="noConversion"/>
  </si>
  <si>
    <t>三上</t>
    <phoneticPr fontId="1" type="noConversion"/>
  </si>
  <si>
    <t>小四</t>
    <phoneticPr fontId="1" type="noConversion"/>
  </si>
  <si>
    <t>456題本</t>
    <phoneticPr fontId="1" type="noConversion"/>
  </si>
  <si>
    <t>小五</t>
    <phoneticPr fontId="1" type="noConversion"/>
  </si>
  <si>
    <t>B57</t>
    <phoneticPr fontId="1" type="noConversion"/>
  </si>
  <si>
    <t>G56</t>
    <phoneticPr fontId="1" type="noConversion"/>
  </si>
  <si>
    <t>小六</t>
    <phoneticPr fontId="1" type="noConversion"/>
  </si>
  <si>
    <t>國一</t>
    <phoneticPr fontId="1" type="noConversion"/>
  </si>
  <si>
    <t>國二</t>
    <phoneticPr fontId="1" type="noConversion"/>
  </si>
  <si>
    <t>B89</t>
    <phoneticPr fontId="1" type="noConversion"/>
  </si>
  <si>
    <t>國三</t>
    <phoneticPr fontId="1" type="noConversion"/>
  </si>
  <si>
    <t>測 驗 名 稱</t>
    <phoneticPr fontId="5" type="noConversion"/>
  </si>
  <si>
    <t>施測者</t>
    <phoneticPr fontId="5" type="noConversion"/>
  </si>
  <si>
    <t>題本：</t>
  </si>
  <si>
    <t>正確性分數</t>
    <phoneticPr fontId="5" type="noConversion"/>
  </si>
  <si>
    <t>百分等級</t>
    <phoneticPr fontId="5" type="noConversion"/>
  </si>
  <si>
    <r>
      <rPr>
        <sz val="10"/>
        <color indexed="12"/>
        <rFont val="新細明體"/>
        <family val="1"/>
        <charset val="136"/>
      </rPr>
      <t>★</t>
    </r>
    <r>
      <rPr>
        <b/>
        <sz val="10"/>
        <color indexed="14"/>
        <rFont val="新細明體"/>
        <family val="1"/>
        <charset val="136"/>
      </rPr>
      <t>個測</t>
    </r>
    <r>
      <rPr>
        <sz val="10"/>
        <rFont val="新細明體"/>
        <family val="1"/>
        <charset val="136"/>
      </rPr>
      <t>使用，</t>
    </r>
    <r>
      <rPr>
        <b/>
        <sz val="10"/>
        <color indexed="12"/>
        <rFont val="新細明體"/>
        <family val="1"/>
        <charset val="136"/>
      </rPr>
      <t>不需</t>
    </r>
    <r>
      <rPr>
        <sz val="10"/>
        <rFont val="新細明體"/>
        <family val="1"/>
        <charset val="136"/>
      </rPr>
      <t>再施測</t>
    </r>
    <r>
      <rPr>
        <b/>
        <sz val="10"/>
        <color indexed="12"/>
        <rFont val="新細明體"/>
        <family val="1"/>
        <charset val="136"/>
      </rPr>
      <t>識字量評估</t>
    </r>
    <r>
      <rPr>
        <sz val="10"/>
        <rFont val="新細明體"/>
        <family val="1"/>
        <charset val="136"/>
      </rPr>
      <t xml:space="preserve">。
</t>
    </r>
    <r>
      <rPr>
        <sz val="10"/>
        <color indexed="12"/>
        <rFont val="新細明體"/>
        <family val="1"/>
        <charset val="136"/>
      </rPr>
      <t>★</t>
    </r>
    <r>
      <rPr>
        <sz val="10"/>
        <rFont val="新細明體"/>
        <family val="1"/>
        <charset val="136"/>
      </rPr>
      <t>請填寫</t>
    </r>
    <r>
      <rPr>
        <b/>
        <sz val="10"/>
        <color indexed="14"/>
        <rFont val="新細明體"/>
        <family val="1"/>
        <charset val="136"/>
      </rPr>
      <t>適性版本</t>
    </r>
    <r>
      <rPr>
        <sz val="10"/>
        <rFont val="新細明體"/>
        <family val="1"/>
        <charset val="136"/>
      </rPr>
      <t>之分數</t>
    </r>
    <phoneticPr fontId="5" type="noConversion"/>
  </si>
  <si>
    <t>常見字流暢性測驗</t>
    <phoneticPr fontId="5" type="noConversion"/>
  </si>
  <si>
    <r>
      <rPr>
        <b/>
        <sz val="10"/>
        <color indexed="10"/>
        <rFont val="新細明體"/>
        <family val="1"/>
        <charset val="136"/>
      </rPr>
      <t>1</t>
    </r>
    <r>
      <rPr>
        <b/>
        <sz val="10"/>
        <color indexed="8"/>
        <rFont val="新細明體"/>
        <family val="1"/>
        <charset val="136"/>
      </rPr>
      <t>.(B1)</t>
    </r>
    <r>
      <rPr>
        <b/>
        <sz val="10"/>
        <color indexed="10"/>
        <rFont val="新細明體"/>
        <family val="1"/>
        <charset val="136"/>
      </rPr>
      <t xml:space="preserve"> 2</t>
    </r>
    <r>
      <rPr>
        <b/>
        <sz val="10"/>
        <color indexed="8"/>
        <rFont val="新細明體"/>
        <family val="1"/>
        <charset val="136"/>
      </rPr>
      <t xml:space="preserve">.(B2)  
</t>
    </r>
    <r>
      <rPr>
        <b/>
        <sz val="10"/>
        <color indexed="10"/>
        <rFont val="新細明體"/>
        <family val="1"/>
        <charset val="136"/>
      </rPr>
      <t>3</t>
    </r>
    <r>
      <rPr>
        <b/>
        <sz val="10"/>
        <color indexed="8"/>
        <rFont val="新細明體"/>
        <family val="1"/>
        <charset val="136"/>
      </rPr>
      <t xml:space="preserve">.(B34) </t>
    </r>
    <r>
      <rPr>
        <b/>
        <sz val="10"/>
        <color indexed="10"/>
        <rFont val="新細明體"/>
        <family val="1"/>
        <charset val="136"/>
      </rPr>
      <t>4</t>
    </r>
    <r>
      <rPr>
        <b/>
        <sz val="10"/>
        <color indexed="8"/>
        <rFont val="新細明體"/>
        <family val="1"/>
        <charset val="136"/>
      </rPr>
      <t xml:space="preserve">.(B57)
</t>
    </r>
    <r>
      <rPr>
        <b/>
        <sz val="10"/>
        <color indexed="10"/>
        <rFont val="新細明體"/>
        <family val="1"/>
        <charset val="136"/>
      </rPr>
      <t>5</t>
    </r>
    <r>
      <rPr>
        <b/>
        <sz val="10"/>
        <color indexed="8"/>
        <rFont val="新細明體"/>
        <family val="1"/>
        <charset val="136"/>
      </rPr>
      <t>.(B89)</t>
    </r>
    <phoneticPr fontId="5" type="noConversion"/>
  </si>
  <si>
    <r>
      <rPr>
        <b/>
        <sz val="7.5"/>
        <color indexed="10"/>
        <rFont val="新細明體"/>
        <family val="1"/>
        <charset val="136"/>
      </rPr>
      <t>11</t>
    </r>
    <r>
      <rPr>
        <b/>
        <sz val="7.5"/>
        <color indexed="8"/>
        <rFont val="新細明體"/>
        <family val="1"/>
        <charset val="136"/>
      </rPr>
      <t xml:space="preserve">.(一上) </t>
    </r>
    <r>
      <rPr>
        <b/>
        <sz val="7.5"/>
        <color indexed="10"/>
        <rFont val="新細明體"/>
        <family val="1"/>
        <charset val="136"/>
      </rPr>
      <t>12</t>
    </r>
    <r>
      <rPr>
        <b/>
        <sz val="7.5"/>
        <color indexed="8"/>
        <rFont val="新細明體"/>
        <family val="1"/>
        <charset val="136"/>
      </rPr>
      <t xml:space="preserve">.(一下)
</t>
    </r>
    <r>
      <rPr>
        <b/>
        <sz val="7.5"/>
        <color indexed="10"/>
        <rFont val="新細明體"/>
        <family val="1"/>
        <charset val="136"/>
      </rPr>
      <t>21</t>
    </r>
    <r>
      <rPr>
        <b/>
        <sz val="7.5"/>
        <color indexed="8"/>
        <rFont val="新細明體"/>
        <family val="1"/>
        <charset val="136"/>
      </rPr>
      <t>(二上)</t>
    </r>
    <r>
      <rPr>
        <b/>
        <sz val="7.5"/>
        <color indexed="10"/>
        <rFont val="新細明體"/>
        <family val="1"/>
        <charset val="136"/>
      </rPr>
      <t>22</t>
    </r>
    <r>
      <rPr>
        <b/>
        <sz val="7.5"/>
        <color indexed="8"/>
        <rFont val="新細明體"/>
        <family val="1"/>
        <charset val="136"/>
      </rPr>
      <t xml:space="preserve">(二下)
</t>
    </r>
    <r>
      <rPr>
        <b/>
        <sz val="7.5"/>
        <color indexed="10"/>
        <rFont val="新細明體"/>
        <family val="1"/>
        <charset val="136"/>
      </rPr>
      <t>3</t>
    </r>
    <r>
      <rPr>
        <b/>
        <sz val="7.5"/>
        <color indexed="8"/>
        <rFont val="新細明體"/>
        <family val="1"/>
        <charset val="136"/>
      </rPr>
      <t>~</t>
    </r>
    <r>
      <rPr>
        <b/>
        <sz val="7.5"/>
        <color indexed="10"/>
        <rFont val="新細明體"/>
        <family val="1"/>
        <charset val="136"/>
      </rPr>
      <t>6</t>
    </r>
    <r>
      <rPr>
        <b/>
        <sz val="7.5"/>
        <color indexed="8"/>
        <rFont val="新細明體"/>
        <family val="1"/>
        <charset val="136"/>
      </rPr>
      <t xml:space="preserve">(小三~小六)
</t>
    </r>
    <r>
      <rPr>
        <b/>
        <sz val="7.5"/>
        <color indexed="10"/>
        <rFont val="新細明體"/>
        <family val="1"/>
        <charset val="136"/>
      </rPr>
      <t>7</t>
    </r>
    <r>
      <rPr>
        <b/>
        <sz val="7.5"/>
        <color indexed="8"/>
        <rFont val="新細明體"/>
        <family val="1"/>
        <charset val="136"/>
      </rPr>
      <t>~</t>
    </r>
    <r>
      <rPr>
        <b/>
        <sz val="7.5"/>
        <color indexed="10"/>
        <rFont val="新細明體"/>
        <family val="1"/>
        <charset val="136"/>
      </rPr>
      <t>9</t>
    </r>
    <r>
      <rPr>
        <b/>
        <sz val="7.5"/>
        <color indexed="8"/>
        <rFont val="新細明體"/>
        <family val="1"/>
        <charset val="136"/>
      </rPr>
      <t>(國一~國三)</t>
    </r>
    <phoneticPr fontId="5" type="noConversion"/>
  </si>
  <si>
    <t>施測年月日</t>
    <phoneticPr fontId="5" type="noConversion"/>
  </si>
  <si>
    <t>流暢性分數</t>
    <phoneticPr fontId="5" type="noConversion"/>
  </si>
  <si>
    <r>
      <rPr>
        <sz val="9"/>
        <rFont val="新細明體"/>
        <family val="1"/>
        <charset val="136"/>
      </rPr>
      <t>百分等級</t>
    </r>
    <r>
      <rPr>
        <b/>
        <sz val="8"/>
        <rFont val="新細明體"/>
        <family val="1"/>
        <charset val="136"/>
      </rPr>
      <t>(</t>
    </r>
    <r>
      <rPr>
        <b/>
        <sz val="8"/>
        <color indexed="60"/>
        <rFont val="新細明體"/>
        <family val="1"/>
        <charset val="136"/>
      </rPr>
      <t>區間</t>
    </r>
    <r>
      <rPr>
        <b/>
        <sz val="8"/>
        <rFont val="新細明體"/>
        <family val="1"/>
        <charset val="136"/>
      </rPr>
      <t>)</t>
    </r>
    <phoneticPr fontId="5" type="noConversion"/>
  </si>
  <si>
    <t>常見字流暢性</t>
    <phoneticPr fontId="5" type="noConversion"/>
  </si>
  <si>
    <r>
      <t>題本：</t>
    </r>
    <r>
      <rPr>
        <b/>
        <sz val="12"/>
        <color indexed="10"/>
        <rFont val="新細明體"/>
        <family val="1"/>
        <charset val="136"/>
      </rPr>
      <t/>
    </r>
    <phoneticPr fontId="5" type="noConversion"/>
  </si>
  <si>
    <t>識字估字量</t>
    <phoneticPr fontId="5" type="noConversion"/>
  </si>
  <si>
    <r>
      <rPr>
        <sz val="9"/>
        <rFont val="新細明體"/>
        <family val="1"/>
        <charset val="136"/>
      </rPr>
      <t>百分等級</t>
    </r>
    <r>
      <rPr>
        <sz val="8"/>
        <rFont val="新細明體"/>
        <family val="1"/>
        <charset val="136"/>
      </rPr>
      <t>(</t>
    </r>
    <r>
      <rPr>
        <b/>
        <sz val="8"/>
        <color indexed="60"/>
        <rFont val="新細明體"/>
        <family val="1"/>
        <charset val="136"/>
      </rPr>
      <t>區間</t>
    </r>
    <r>
      <rPr>
        <sz val="8"/>
        <rFont val="新細明體"/>
        <family val="1"/>
        <charset val="136"/>
      </rPr>
      <t>)</t>
    </r>
    <phoneticPr fontId="5" type="noConversion"/>
  </si>
  <si>
    <r>
      <rPr>
        <sz val="10"/>
        <color indexed="12"/>
        <rFont val="新細明體"/>
        <family val="1"/>
        <charset val="136"/>
      </rPr>
      <t>★</t>
    </r>
    <r>
      <rPr>
        <sz val="10"/>
        <rFont val="新細明體"/>
        <family val="1"/>
        <charset val="136"/>
      </rPr>
      <t>有</t>
    </r>
    <r>
      <rPr>
        <b/>
        <sz val="10"/>
        <color indexed="14"/>
        <rFont val="新細明體"/>
        <family val="1"/>
        <charset val="136"/>
      </rPr>
      <t>團測</t>
    </r>
    <r>
      <rPr>
        <sz val="10"/>
        <rFont val="新細明體"/>
        <family val="1"/>
        <charset val="136"/>
      </rPr>
      <t>篩選需求時施測</t>
    </r>
    <phoneticPr fontId="5" type="noConversion"/>
  </si>
  <si>
    <t>識字量評估測驗</t>
    <phoneticPr fontId="5" type="noConversion"/>
  </si>
  <si>
    <r>
      <rPr>
        <b/>
        <sz val="11.5"/>
        <color indexed="10"/>
        <rFont val="新細明體"/>
        <family val="1"/>
        <charset val="136"/>
      </rPr>
      <t>1</t>
    </r>
    <r>
      <rPr>
        <sz val="11.5"/>
        <rFont val="新細明體"/>
        <family val="1"/>
        <charset val="136"/>
      </rPr>
      <t xml:space="preserve">.(A12) </t>
    </r>
    <r>
      <rPr>
        <b/>
        <sz val="11.5"/>
        <color indexed="10"/>
        <rFont val="新細明體"/>
        <family val="1"/>
        <charset val="136"/>
      </rPr>
      <t>2</t>
    </r>
    <r>
      <rPr>
        <sz val="11.5"/>
        <rFont val="新細明體"/>
        <family val="1"/>
        <charset val="136"/>
      </rPr>
      <t>.(A39)</t>
    </r>
    <phoneticPr fontId="5" type="noConversion"/>
  </si>
  <si>
    <t>聽詞選字</t>
    <phoneticPr fontId="5" type="noConversion"/>
  </si>
  <si>
    <t>看詞選字</t>
    <phoneticPr fontId="5" type="noConversion"/>
  </si>
  <si>
    <t>看字讀音</t>
    <phoneticPr fontId="5" type="noConversion"/>
  </si>
  <si>
    <t>看字造詞</t>
    <phoneticPr fontId="5" type="noConversion"/>
  </si>
  <si>
    <t>注音寫國字</t>
    <phoneticPr fontId="5" type="noConversion"/>
  </si>
  <si>
    <t>聽寫</t>
    <phoneticPr fontId="5" type="noConversion"/>
  </si>
  <si>
    <t>遠端抄寫</t>
    <phoneticPr fontId="5" type="noConversion"/>
  </si>
  <si>
    <t>近端抄寫</t>
    <phoneticPr fontId="5" type="noConversion"/>
  </si>
  <si>
    <t>抄短文</t>
    <phoneticPr fontId="5" type="noConversion"/>
  </si>
  <si>
    <t>基本讀寫字</t>
    <phoneticPr fontId="5" type="noConversion"/>
  </si>
  <si>
    <t>原始分數</t>
    <phoneticPr fontId="5" type="noConversion"/>
  </si>
  <si>
    <t>適用G1-G3或嚴重讀寫困難者。</t>
    <phoneticPr fontId="5" type="noConversion"/>
  </si>
  <si>
    <t>年級分數</t>
    <phoneticPr fontId="5" type="noConversion"/>
  </si>
  <si>
    <t>基本讀寫字</t>
    <phoneticPr fontId="1" type="noConversion"/>
  </si>
  <si>
    <t>測 驗 名 稱</t>
    <phoneticPr fontId="1" type="noConversion"/>
  </si>
  <si>
    <t>適用題本</t>
    <phoneticPr fontId="1" type="noConversion"/>
  </si>
  <si>
    <t>特教服務</t>
    <phoneticPr fontId="1" type="noConversion"/>
  </si>
  <si>
    <r>
      <rPr>
        <b/>
        <sz val="11"/>
        <color indexed="10"/>
        <rFont val="新細明體"/>
        <family val="1"/>
        <charset val="136"/>
      </rPr>
      <t>456</t>
    </r>
    <r>
      <rPr>
        <sz val="8"/>
        <rFont val="新細明體"/>
        <family val="1"/>
        <charset val="136"/>
      </rPr>
      <t>題本</t>
    </r>
    <phoneticPr fontId="1" type="noConversion"/>
  </si>
  <si>
    <t>答對題數</t>
    <phoneticPr fontId="1" type="noConversion"/>
  </si>
  <si>
    <t>答對比例</t>
    <phoneticPr fontId="1" type="noConversion"/>
  </si>
  <si>
    <t>達切截</t>
    <phoneticPr fontId="1" type="noConversion"/>
  </si>
  <si>
    <r>
      <rPr>
        <b/>
        <sz val="11"/>
        <color indexed="10"/>
        <rFont val="新細明體"/>
        <family val="1"/>
        <charset val="136"/>
      </rPr>
      <t>23</t>
    </r>
    <r>
      <rPr>
        <sz val="8"/>
        <rFont val="新細明體"/>
        <family val="1"/>
        <charset val="136"/>
      </rPr>
      <t>題本</t>
    </r>
    <phoneticPr fontId="1" type="noConversion"/>
  </si>
  <si>
    <t>閱讀理解困難篩選</t>
    <phoneticPr fontId="1" type="noConversion"/>
  </si>
  <si>
    <r>
      <rPr>
        <b/>
        <sz val="10"/>
        <color indexed="14"/>
        <rFont val="新細明體"/>
        <family val="1"/>
        <charset val="136"/>
      </rPr>
      <t>無</t>
    </r>
    <r>
      <rPr>
        <b/>
        <sz val="10"/>
        <color indexed="8"/>
        <rFont val="新細明體"/>
        <family val="1"/>
        <charset val="136"/>
      </rPr>
      <t>報讀</t>
    </r>
    <phoneticPr fontId="1" type="noConversion"/>
  </si>
  <si>
    <t>年級題本</t>
    <phoneticPr fontId="1" type="noConversion"/>
  </si>
  <si>
    <t>A卷</t>
    <phoneticPr fontId="5" type="noConversion"/>
  </si>
  <si>
    <t>成績</t>
    <phoneticPr fontId="5" type="noConversion"/>
  </si>
  <si>
    <t>總題數</t>
    <phoneticPr fontId="5" type="noConversion"/>
  </si>
  <si>
    <t>得分率</t>
    <phoneticPr fontId="5" type="noConversion"/>
  </si>
  <si>
    <t>PR25切截分數</t>
    <phoneticPr fontId="5" type="noConversion"/>
  </si>
  <si>
    <t>小二至小六
閱讀理解篩選測驗</t>
    <phoneticPr fontId="5" type="noConversion"/>
  </si>
  <si>
    <t>B卷</t>
    <phoneticPr fontId="5" type="noConversion"/>
  </si>
  <si>
    <t>閱讀理解篩選測驗</t>
    <phoneticPr fontId="5" type="noConversion"/>
  </si>
  <si>
    <t>A</t>
    <phoneticPr fontId="5" type="noConversion"/>
  </si>
  <si>
    <t>B</t>
    <phoneticPr fontId="5" type="noConversion"/>
  </si>
  <si>
    <t>國小</t>
    <phoneticPr fontId="5" type="noConversion"/>
  </si>
  <si>
    <t>條件</t>
    <phoneticPr fontId="5" type="noConversion"/>
  </si>
  <si>
    <t>國中</t>
    <phoneticPr fontId="5" type="noConversion"/>
  </si>
  <si>
    <t>國民中學閱讀推理測驗</t>
    <phoneticPr fontId="5" type="noConversion"/>
  </si>
  <si>
    <t>2019閱讀理解測驗</t>
    <phoneticPr fontId="1" type="noConversion"/>
  </si>
  <si>
    <t>適用版本</t>
    <phoneticPr fontId="5" type="noConversion"/>
  </si>
  <si>
    <r>
      <rPr>
        <sz val="12"/>
        <rFont val="新細明體"/>
        <family val="1"/>
        <charset val="136"/>
      </rPr>
      <t>百分等級</t>
    </r>
    <r>
      <rPr>
        <sz val="8"/>
        <rFont val="新細明體"/>
        <family val="1"/>
        <charset val="136"/>
      </rPr>
      <t/>
    </r>
    <phoneticPr fontId="1" type="noConversion"/>
  </si>
  <si>
    <t>題本</t>
    <phoneticPr fontId="5" type="noConversion"/>
  </si>
  <si>
    <t>G2</t>
    <phoneticPr fontId="5" type="noConversion"/>
  </si>
  <si>
    <t>G3</t>
    <phoneticPr fontId="5" type="noConversion"/>
  </si>
  <si>
    <t>G4</t>
    <phoneticPr fontId="5" type="noConversion"/>
  </si>
  <si>
    <t>G5</t>
    <phoneticPr fontId="5" type="noConversion"/>
  </si>
  <si>
    <t>G6</t>
    <phoneticPr fontId="5" type="noConversion"/>
  </si>
  <si>
    <t>測驗</t>
    <phoneticPr fontId="1" type="noConversion"/>
  </si>
  <si>
    <t>基礎數學</t>
    <phoneticPr fontId="1" type="noConversion"/>
  </si>
  <si>
    <t>比大</t>
    <phoneticPr fontId="1" type="noConversion"/>
  </si>
  <si>
    <t>比小</t>
    <phoneticPr fontId="1" type="noConversion"/>
  </si>
  <si>
    <t>不進位</t>
    <phoneticPr fontId="1" type="noConversion"/>
  </si>
  <si>
    <t xml:space="preserve">進位
加法
進位
加法
進位
加法
</t>
    <phoneticPr fontId="1" type="noConversion"/>
  </si>
  <si>
    <t>不借位</t>
    <phoneticPr fontId="1" type="noConversion"/>
  </si>
  <si>
    <t>借位</t>
    <phoneticPr fontId="1" type="noConversion"/>
  </si>
  <si>
    <t>九九</t>
    <phoneticPr fontId="1" type="noConversion"/>
  </si>
  <si>
    <t>空格</t>
    <phoneticPr fontId="1" type="noConversion"/>
  </si>
  <si>
    <t>三則</t>
    <phoneticPr fontId="1" type="noConversion"/>
  </si>
  <si>
    <t>應用</t>
    <phoneticPr fontId="1" type="noConversion"/>
  </si>
  <si>
    <t>名稱</t>
    <phoneticPr fontId="1" type="noConversion"/>
  </si>
  <si>
    <t>概念評量</t>
    <phoneticPr fontId="1" type="noConversion"/>
  </si>
  <si>
    <t>加法</t>
    <phoneticPr fontId="1" type="noConversion"/>
  </si>
  <si>
    <t>減法</t>
    <phoneticPr fontId="1" type="noConversion"/>
  </si>
  <si>
    <t>減法1</t>
    <phoneticPr fontId="1" type="noConversion"/>
  </si>
  <si>
    <t>減法2</t>
    <phoneticPr fontId="1" type="noConversion"/>
  </si>
  <si>
    <t>減法6</t>
    <phoneticPr fontId="1" type="noConversion"/>
  </si>
  <si>
    <t>乘法</t>
    <phoneticPr fontId="1" type="noConversion"/>
  </si>
  <si>
    <t>運算</t>
    <phoneticPr fontId="1" type="noConversion"/>
  </si>
  <si>
    <t>問題</t>
    <phoneticPr fontId="1" type="noConversion"/>
  </si>
  <si>
    <t>切截點</t>
    <phoneticPr fontId="1" type="noConversion"/>
  </si>
  <si>
    <r>
      <t>答對比率</t>
    </r>
    <r>
      <rPr>
        <b/>
        <sz val="8"/>
        <color indexed="12"/>
        <rFont val="新細明體"/>
        <family val="1"/>
        <charset val="136"/>
      </rPr>
      <t>(請填答對題數)</t>
    </r>
    <phoneticPr fontId="1" type="noConversion"/>
  </si>
  <si>
    <t>未達切截</t>
    <phoneticPr fontId="1" type="noConversion"/>
  </si>
  <si>
    <t>有做完的題數</t>
    <phoneticPr fontId="1" type="noConversion"/>
  </si>
  <si>
    <t>做對/做完比率</t>
    <phoneticPr fontId="1" type="noConversion"/>
  </si>
  <si>
    <r>
      <t>1.國中原則上僅做：九九乘法、空格運算、三則運算、應用問題四項。 2.</t>
    </r>
    <r>
      <rPr>
        <b/>
        <sz val="9"/>
        <color indexed="60"/>
        <rFont val="新細明體"/>
        <family val="1"/>
        <charset val="136"/>
      </rPr>
      <t>疑有數學障礙，請施測全部分測驗。</t>
    </r>
    <phoneticPr fontId="5" type="noConversion"/>
  </si>
  <si>
    <t>數學</t>
    <phoneticPr fontId="1" type="noConversion"/>
  </si>
  <si>
    <t>trim1</t>
  </si>
  <si>
    <t>trim3</t>
    <phoneticPr fontId="5" type="noConversion"/>
  </si>
  <si>
    <t>/</t>
    <phoneticPr fontId="5" type="noConversion"/>
  </si>
  <si>
    <t>　</t>
    <phoneticPr fontId="5" type="noConversion"/>
  </si>
  <si>
    <t>參考小二</t>
    <phoneticPr fontId="1" type="noConversion"/>
  </si>
  <si>
    <t>G3-G4</t>
    <phoneticPr fontId="5" type="noConversion"/>
  </si>
  <si>
    <t>G5-G6</t>
    <phoneticPr fontId="5" type="noConversion"/>
  </si>
  <si>
    <t>測驗名稱</t>
    <phoneticPr fontId="5" type="noConversion"/>
  </si>
  <si>
    <t>核心因素</t>
    <phoneticPr fontId="5" type="noConversion"/>
  </si>
  <si>
    <t>數感</t>
    <phoneticPr fontId="5" type="noConversion"/>
  </si>
  <si>
    <t>計算</t>
    <phoneticPr fontId="5" type="noConversion"/>
  </si>
  <si>
    <t>應用</t>
    <phoneticPr fontId="5" type="noConversion"/>
  </si>
  <si>
    <t>基本數學</t>
    <phoneticPr fontId="5" type="noConversion"/>
  </si>
  <si>
    <t>核心能力</t>
    <phoneticPr fontId="5" type="noConversion"/>
  </si>
  <si>
    <t>數字概念</t>
    <phoneticPr fontId="5" type="noConversion"/>
  </si>
  <si>
    <t>簡單計算</t>
    <phoneticPr fontId="5" type="noConversion"/>
  </si>
  <si>
    <t>複雜計算</t>
    <phoneticPr fontId="5" type="noConversion"/>
  </si>
  <si>
    <t>(重要情況概述)</t>
    <phoneticPr fontId="5" type="noConversion"/>
  </si>
  <si>
    <t>核心能力測驗</t>
    <phoneticPr fontId="5" type="noConversion"/>
  </si>
  <si>
    <t>分測驗</t>
    <phoneticPr fontId="5" type="noConversion"/>
  </si>
  <si>
    <t>答對題數</t>
    <phoneticPr fontId="5" type="noConversion"/>
  </si>
  <si>
    <t>答對總數</t>
    <phoneticPr fontId="5" type="noConversion"/>
  </si>
  <si>
    <t>切截題數</t>
    <phoneticPr fontId="5" type="noConversion"/>
  </si>
  <si>
    <t>適用常模</t>
    <phoneticPr fontId="5" type="noConversion"/>
  </si>
  <si>
    <r>
      <rPr>
        <b/>
        <sz val="12"/>
        <color indexed="10"/>
        <rFont val="新細明體"/>
        <family val="1"/>
        <charset val="136"/>
      </rPr>
      <t>＜＝</t>
    </r>
    <r>
      <rPr>
        <sz val="12"/>
        <color indexed="8"/>
        <rFont val="新細明體"/>
        <family val="1"/>
        <charset val="136"/>
      </rPr>
      <t>切截</t>
    </r>
    <phoneticPr fontId="5" type="noConversion"/>
  </si>
  <si>
    <t>★1.國中生使用G56版本，對照小六常模。各年級均不需往更低年級施測。</t>
    <phoneticPr fontId="5" type="noConversion"/>
  </si>
  <si>
    <t xml:space="preserve">    2.行為觀察紀錄紙請至中國行為科學社/下載專區http://www.mytest.com.tw/download.aspx下載。</t>
    <phoneticPr fontId="5" type="noConversion"/>
  </si>
  <si>
    <t>數學核心能力</t>
    <phoneticPr fontId="5" type="noConversion"/>
  </si>
  <si>
    <t>常模</t>
    <phoneticPr fontId="5" type="noConversion"/>
  </si>
  <si>
    <t>切截1</t>
    <phoneticPr fontId="5" type="noConversion"/>
  </si>
  <si>
    <t>切截2</t>
    <phoneticPr fontId="5" type="noConversion"/>
  </si>
  <si>
    <t>切截3</t>
    <phoneticPr fontId="5" type="noConversion"/>
  </si>
  <si>
    <r>
      <rPr>
        <sz val="8"/>
        <color theme="1"/>
        <rFont val="細明體"/>
        <family val="3"/>
        <charset val="136"/>
      </rPr>
      <t>切截</t>
    </r>
    <r>
      <rPr>
        <sz val="8"/>
        <color theme="1"/>
        <rFont val="Calibri"/>
        <family val="2"/>
      </rPr>
      <t>4</t>
    </r>
    <phoneticPr fontId="5" type="noConversion"/>
  </si>
  <si>
    <r>
      <rPr>
        <sz val="8"/>
        <color theme="1"/>
        <rFont val="細明體"/>
        <family val="3"/>
        <charset val="136"/>
      </rPr>
      <t>切截</t>
    </r>
    <r>
      <rPr>
        <sz val="8"/>
        <color theme="1"/>
        <rFont val="Calibri"/>
        <family val="2"/>
      </rPr>
      <t>5</t>
    </r>
    <phoneticPr fontId="5" type="noConversion"/>
  </si>
  <si>
    <t>C3二位數*二位數</t>
    <phoneticPr fontId="5" type="noConversion"/>
  </si>
  <si>
    <t>B3三位數減法</t>
    <phoneticPr fontId="5" type="noConversion"/>
  </si>
  <si>
    <t>G56</t>
    <phoneticPr fontId="5" type="noConversion"/>
  </si>
  <si>
    <t>B2退位減法</t>
    <phoneticPr fontId="5" type="noConversion"/>
  </si>
  <si>
    <t>A1進位加法</t>
  </si>
  <si>
    <t>B1不退位減法</t>
    <phoneticPr fontId="5" type="noConversion"/>
  </si>
  <si>
    <t>參用G2</t>
    <phoneticPr fontId="5" type="noConversion"/>
  </si>
  <si>
    <t>參考小二</t>
    <phoneticPr fontId="5" type="noConversion"/>
  </si>
  <si>
    <t>第二項</t>
    <phoneticPr fontId="5" type="noConversion"/>
  </si>
  <si>
    <t>第一項</t>
    <phoneticPr fontId="5" type="noConversion"/>
  </si>
  <si>
    <t>關鍵2</t>
    <phoneticPr fontId="5" type="noConversion"/>
  </si>
  <si>
    <t>關鍵1</t>
    <phoneticPr fontId="5" type="noConversion"/>
  </si>
  <si>
    <t>常模年級</t>
    <phoneticPr fontId="5" type="noConversion"/>
  </si>
  <si>
    <t>施測觀察</t>
    <phoneticPr fontId="5" type="noConversion"/>
  </si>
  <si>
    <t>正確率-答對率</t>
    <phoneticPr fontId="5" type="noConversion"/>
  </si>
  <si>
    <t>比率</t>
    <phoneticPr fontId="5" type="noConversion"/>
  </si>
  <si>
    <t>差異發生率</t>
    <phoneticPr fontId="5" type="noConversion"/>
  </si>
  <si>
    <t>作答答對率</t>
    <phoneticPr fontId="5" type="noConversion"/>
  </si>
  <si>
    <t>正確率</t>
    <phoneticPr fontId="5" type="noConversion"/>
  </si>
  <si>
    <t>關鍵項目</t>
    <phoneticPr fontId="5" type="noConversion"/>
  </si>
  <si>
    <t>作答題數</t>
    <phoneticPr fontId="5" type="noConversion"/>
  </si>
  <si>
    <t>適用題本與常模</t>
    <phoneticPr fontId="5" type="noConversion"/>
  </si>
  <si>
    <t>2019基礎數學計算評量</t>
    <phoneticPr fontId="1" type="noConversion"/>
  </si>
  <si>
    <t>施測時年級(請填年級1~9)</t>
    <phoneticPr fontId="5" type="noConversion"/>
  </si>
  <si>
    <t>6-99</t>
  </si>
  <si>
    <t>1-5</t>
  </si>
  <si>
    <t>&lt;1</t>
  </si>
  <si>
    <t>54-99</t>
  </si>
  <si>
    <t>16-99</t>
  </si>
  <si>
    <t>29-99</t>
  </si>
  <si>
    <r>
      <t>5-99</t>
    </r>
    <r>
      <rPr>
        <sz val="12"/>
        <color rgb="FF000000"/>
        <rFont val="細明體"/>
        <family val="3"/>
        <charset val="136"/>
      </rPr>
      <t>四</t>
    </r>
    <phoneticPr fontId="1" type="noConversion"/>
  </si>
  <si>
    <r>
      <t>14-99</t>
    </r>
    <r>
      <rPr>
        <sz val="12"/>
        <color rgb="FF000000"/>
        <rFont val="細明體"/>
        <family val="3"/>
        <charset val="136"/>
      </rPr>
      <t>四</t>
    </r>
    <phoneticPr fontId="1" type="noConversion"/>
  </si>
  <si>
    <t>23-53</t>
  </si>
  <si>
    <t>3-15</t>
  </si>
  <si>
    <t>13-28</t>
  </si>
  <si>
    <r>
      <t>2-4</t>
    </r>
    <r>
      <rPr>
        <sz val="12"/>
        <color rgb="FF000000"/>
        <rFont val="細明體"/>
        <family val="3"/>
        <charset val="136"/>
      </rPr>
      <t>四</t>
    </r>
    <phoneticPr fontId="1" type="noConversion"/>
  </si>
  <si>
    <r>
      <t>4-13</t>
    </r>
    <r>
      <rPr>
        <sz val="12"/>
        <color rgb="FF000000"/>
        <rFont val="細明體"/>
        <family val="3"/>
        <charset val="136"/>
      </rPr>
      <t>四</t>
    </r>
    <phoneticPr fontId="1" type="noConversion"/>
  </si>
  <si>
    <t>10-22</t>
  </si>
  <si>
    <t>44-99</t>
  </si>
  <si>
    <t>28-99</t>
  </si>
  <si>
    <t>8-12</t>
  </si>
  <si>
    <r>
      <t>1</t>
    </r>
    <r>
      <rPr>
        <sz val="12"/>
        <color rgb="FF000000"/>
        <rFont val="細明體"/>
        <family val="3"/>
        <charset val="136"/>
      </rPr>
      <t>四</t>
    </r>
    <phoneticPr fontId="1" type="noConversion"/>
  </si>
  <si>
    <r>
      <t>3</t>
    </r>
    <r>
      <rPr>
        <sz val="12"/>
        <color rgb="FF000000"/>
        <rFont val="細明體"/>
        <family val="3"/>
        <charset val="136"/>
      </rPr>
      <t>四</t>
    </r>
    <phoneticPr fontId="1" type="noConversion"/>
  </si>
  <si>
    <t>6-9</t>
  </si>
  <si>
    <t>19-43</t>
  </si>
  <si>
    <t>8-27</t>
  </si>
  <si>
    <t>5-7</t>
  </si>
  <si>
    <r>
      <t>&lt;1</t>
    </r>
    <r>
      <rPr>
        <sz val="12"/>
        <color rgb="FF000000"/>
        <rFont val="細明體"/>
        <family val="3"/>
        <charset val="136"/>
      </rPr>
      <t>四</t>
    </r>
    <phoneticPr fontId="1" type="noConversion"/>
  </si>
  <si>
    <r>
      <t>2</t>
    </r>
    <r>
      <rPr>
        <sz val="12"/>
        <color rgb="FF000000"/>
        <rFont val="細明體"/>
        <family val="3"/>
        <charset val="136"/>
      </rPr>
      <t>四</t>
    </r>
    <phoneticPr fontId="1" type="noConversion"/>
  </si>
  <si>
    <t>3-5</t>
  </si>
  <si>
    <t>9-18</t>
  </si>
  <si>
    <t>3-7</t>
  </si>
  <si>
    <t>6-8</t>
  </si>
  <si>
    <t>2</t>
  </si>
  <si>
    <t>1</t>
  </si>
  <si>
    <r>
      <t>&lt;1</t>
    </r>
    <r>
      <rPr>
        <sz val="12"/>
        <color theme="1"/>
        <rFont val="細明體"/>
        <family val="3"/>
        <charset val="136"/>
      </rPr>
      <t>四</t>
    </r>
    <phoneticPr fontId="1" type="noConversion"/>
  </si>
  <si>
    <t>C3</t>
  </si>
  <si>
    <t>C2</t>
  </si>
  <si>
    <t>C1</t>
  </si>
  <si>
    <t>B4</t>
  </si>
  <si>
    <t>B3</t>
  </si>
  <si>
    <t>B2</t>
  </si>
  <si>
    <t>B1</t>
  </si>
  <si>
    <t>A1</t>
  </si>
  <si>
    <t>六</t>
  </si>
  <si>
    <t>59-99</t>
  </si>
  <si>
    <t>18-99</t>
  </si>
  <si>
    <t>33-99</t>
  </si>
  <si>
    <t>32-58</t>
  </si>
  <si>
    <t>4-17</t>
  </si>
  <si>
    <t>16-32</t>
  </si>
  <si>
    <t>18-31</t>
  </si>
  <si>
    <t>2-3</t>
  </si>
  <si>
    <t>51-99</t>
  </si>
  <si>
    <t>26-99</t>
  </si>
  <si>
    <t>10-15</t>
  </si>
  <si>
    <t>8-17</t>
  </si>
  <si>
    <t>27-50</t>
  </si>
  <si>
    <t>8-25</t>
  </si>
  <si>
    <t>7-8</t>
  </si>
  <si>
    <t>4-7</t>
  </si>
  <si>
    <t>15-26</t>
  </si>
  <si>
    <t>4-6</t>
  </si>
  <si>
    <t>8-14</t>
  </si>
  <si>
    <t>3</t>
  </si>
  <si>
    <t>註:同作答正確率，唯.9x不含1, 不會有1.0的情況發生。</t>
  </si>
  <si>
    <t>註: .0x表.00-.09~、.1x表.10-.19~…以此類推，唯.9x包含1.0。</t>
  </si>
  <si>
    <t>4-99</t>
  </si>
  <si>
    <t>1-99</t>
  </si>
  <si>
    <t>7-99</t>
  </si>
  <si>
    <t>2-99</t>
  </si>
  <si>
    <r>
      <t>1-99</t>
    </r>
    <r>
      <rPr>
        <sz val="12"/>
        <color theme="1"/>
        <rFont val="細明體"/>
        <family val="3"/>
        <charset val="136"/>
      </rPr>
      <t>四</t>
    </r>
    <phoneticPr fontId="1" type="noConversion"/>
  </si>
  <si>
    <r>
      <t>3-99</t>
    </r>
    <r>
      <rPr>
        <sz val="12"/>
        <color theme="1"/>
        <rFont val="細明體"/>
        <family val="3"/>
        <charset val="136"/>
      </rPr>
      <t>四</t>
    </r>
    <phoneticPr fontId="1" type="noConversion"/>
  </si>
  <si>
    <t>.0x</t>
  </si>
  <si>
    <t>20-99</t>
  </si>
  <si>
    <t>3-99</t>
  </si>
  <si>
    <t>17-99</t>
  </si>
  <si>
    <t>8-99</t>
  </si>
  <si>
    <t>10-99</t>
  </si>
  <si>
    <r>
      <t>2-99</t>
    </r>
    <r>
      <rPr>
        <sz val="12"/>
        <color theme="1"/>
        <rFont val="細明體"/>
        <family val="3"/>
        <charset val="136"/>
      </rPr>
      <t>四</t>
    </r>
    <phoneticPr fontId="1" type="noConversion"/>
  </si>
  <si>
    <t>.9x</t>
  </si>
  <si>
    <t>五</t>
  </si>
  <si>
    <t>4-5</t>
  </si>
  <si>
    <t>.1x</t>
  </si>
  <si>
    <t>8-19</t>
  </si>
  <si>
    <t>1-2</t>
  </si>
  <si>
    <t>7-16</t>
  </si>
  <si>
    <t>4-9</t>
  </si>
  <si>
    <r>
      <t>1</t>
    </r>
    <r>
      <rPr>
        <sz val="12"/>
        <color theme="1"/>
        <rFont val="細明體"/>
        <family val="3"/>
        <charset val="136"/>
      </rPr>
      <t>四</t>
    </r>
    <phoneticPr fontId="1" type="noConversion"/>
  </si>
  <si>
    <t>.8x</t>
  </si>
  <si>
    <t>9-99</t>
  </si>
  <si>
    <t>.2x</t>
  </si>
  <si>
    <t>.7x</t>
  </si>
  <si>
    <t>2-8</t>
  </si>
  <si>
    <t>.3x</t>
  </si>
  <si>
    <t>2-4</t>
  </si>
  <si>
    <t>.6x</t>
  </si>
  <si>
    <t>.4x</t>
  </si>
  <si>
    <t>.5x</t>
  </si>
  <si>
    <t>35-99</t>
  </si>
  <si>
    <t>45-99</t>
  </si>
  <si>
    <t>5-99</t>
  </si>
  <si>
    <t>14-99</t>
  </si>
  <si>
    <t>20-34</t>
  </si>
  <si>
    <t>28-44</t>
  </si>
  <si>
    <t>4-13</t>
  </si>
  <si>
    <t>10-19</t>
  </si>
  <si>
    <t>66-99</t>
  </si>
  <si>
    <t>41-99</t>
  </si>
  <si>
    <t>18-27</t>
  </si>
  <si>
    <t>7-9</t>
  </si>
  <si>
    <t>45-65</t>
  </si>
  <si>
    <t>13-40</t>
  </si>
  <si>
    <t>13-17</t>
  </si>
  <si>
    <t>33-44</t>
  </si>
  <si>
    <t>6-12</t>
  </si>
  <si>
    <t>20-32</t>
  </si>
  <si>
    <t>6-7</t>
  </si>
  <si>
    <t>11-99</t>
  </si>
  <si>
    <t>12-99</t>
  </si>
  <si>
    <t>24-99</t>
  </si>
  <si>
    <t>14-19</t>
  </si>
  <si>
    <t>5-10</t>
  </si>
  <si>
    <t>6-11</t>
  </si>
  <si>
    <t>10-23</t>
  </si>
  <si>
    <t>9-13</t>
  </si>
  <si>
    <t>5-8</t>
  </si>
  <si>
    <t>&lt;2</t>
  </si>
  <si>
    <t>&lt;1</t>
    <phoneticPr fontId="1" type="noConversion"/>
  </si>
  <si>
    <t>四</t>
  </si>
  <si>
    <t>23-99</t>
  </si>
  <si>
    <t>16-23</t>
  </si>
  <si>
    <t>11-15</t>
  </si>
  <si>
    <t>4-8</t>
  </si>
  <si>
    <t>6-16</t>
  </si>
  <si>
    <t>64-99</t>
  </si>
  <si>
    <t>12-19</t>
  </si>
  <si>
    <t>49-63</t>
  </si>
  <si>
    <t>8-16</t>
  </si>
  <si>
    <t>5-9</t>
  </si>
  <si>
    <t>4</t>
  </si>
  <si>
    <t>7-11</t>
  </si>
  <si>
    <t>57-99</t>
  </si>
  <si>
    <t>40-48</t>
  </si>
  <si>
    <t>3-4</t>
  </si>
  <si>
    <t>5-6</t>
  </si>
  <si>
    <t>36-56</t>
  </si>
  <si>
    <t>31-39</t>
  </si>
  <si>
    <t>5</t>
  </si>
  <si>
    <t>22-35</t>
  </si>
  <si>
    <t>24-30</t>
  </si>
  <si>
    <t>15-21</t>
  </si>
  <si>
    <t>18-23</t>
  </si>
  <si>
    <t>9-14</t>
  </si>
  <si>
    <t>10-12</t>
  </si>
  <si>
    <t>27-99</t>
  </si>
  <si>
    <t>25-99</t>
  </si>
  <si>
    <t>18-26</t>
  </si>
  <si>
    <t>27-34</t>
  </si>
  <si>
    <t>2-6</t>
  </si>
  <si>
    <t>9-24</t>
  </si>
  <si>
    <t>16-27</t>
  </si>
  <si>
    <t>1-3</t>
  </si>
  <si>
    <t>10-17</t>
  </si>
  <si>
    <t>17-26</t>
  </si>
  <si>
    <t>10-16</t>
  </si>
  <si>
    <t>8-10</t>
  </si>
  <si>
    <t>三</t>
  </si>
  <si>
    <t>72-99</t>
  </si>
  <si>
    <t>61-71</t>
  </si>
  <si>
    <t>54-60</t>
  </si>
  <si>
    <t>51-53</t>
  </si>
  <si>
    <t>47-50</t>
  </si>
  <si>
    <t>82-99</t>
  </si>
  <si>
    <t>49-99</t>
  </si>
  <si>
    <t>42-46</t>
  </si>
  <si>
    <t>71-81</t>
  </si>
  <si>
    <t>15-23</t>
  </si>
  <si>
    <t>35-48</t>
  </si>
  <si>
    <t>39-41</t>
  </si>
  <si>
    <t>64-70</t>
  </si>
  <si>
    <t>29-34</t>
  </si>
  <si>
    <t>52-99</t>
  </si>
  <si>
    <t>31-99</t>
  </si>
  <si>
    <t>34-38</t>
  </si>
  <si>
    <t>58-63</t>
  </si>
  <si>
    <t>22-28</t>
  </si>
  <si>
    <t>42-51</t>
  </si>
  <si>
    <t>47-53</t>
  </si>
  <si>
    <t>26-30</t>
  </si>
  <si>
    <t>16-30</t>
  </si>
  <si>
    <t>27-43</t>
  </si>
  <si>
    <t>3-9</t>
  </si>
  <si>
    <t>30-33</t>
  </si>
  <si>
    <t>53-57</t>
  </si>
  <si>
    <t>14-21</t>
  </si>
  <si>
    <t>36-41</t>
  </si>
  <si>
    <t>37-46</t>
  </si>
  <si>
    <t>18-25</t>
  </si>
  <si>
    <t>21-26</t>
  </si>
  <si>
    <t>25-29</t>
  </si>
  <si>
    <t>45-52</t>
  </si>
  <si>
    <t>10-13</t>
  </si>
  <si>
    <t>24-35</t>
  </si>
  <si>
    <t>28-36</t>
  </si>
  <si>
    <t>11-17</t>
  </si>
  <si>
    <t>7-10</t>
  </si>
  <si>
    <t>16-20</t>
  </si>
  <si>
    <t>20-24</t>
  </si>
  <si>
    <t>36-44</t>
  </si>
  <si>
    <t>8-9</t>
  </si>
  <si>
    <t>17-23</t>
  </si>
  <si>
    <t>13-19</t>
  </si>
  <si>
    <t>28-35</t>
  </si>
  <si>
    <t>9-16</t>
  </si>
  <si>
    <t>7-15</t>
  </si>
  <si>
    <t>10</t>
  </si>
  <si>
    <t>9-12</t>
  </si>
  <si>
    <t>20-27</t>
  </si>
  <si>
    <t>&lt;5</t>
  </si>
  <si>
    <t>&lt;4</t>
  </si>
  <si>
    <t>二</t>
  </si>
  <si>
    <t>差異發生率(NEW)</t>
  </si>
  <si>
    <t>差值</t>
  </si>
  <si>
    <t>作答正確率(NEW)</t>
  </si>
  <si>
    <t>Acc</t>
  </si>
  <si>
    <t>正確率</t>
  </si>
  <si>
    <t>題數</t>
  </si>
  <si>
    <r>
      <rPr>
        <sz val="9"/>
        <rFont val="新細明體"/>
        <family val="1"/>
        <charset val="136"/>
      </rPr>
      <t>百分等級</t>
    </r>
    <r>
      <rPr>
        <sz val="8"/>
        <rFont val="新細明體"/>
        <family val="1"/>
        <charset val="136"/>
      </rPr>
      <t>(</t>
    </r>
    <r>
      <rPr>
        <b/>
        <sz val="8"/>
        <color indexed="10"/>
        <rFont val="標楷體"/>
        <family val="4"/>
        <charset val="136"/>
      </rPr>
      <t>區間</t>
    </r>
    <r>
      <rPr>
        <sz val="8"/>
        <rFont val="新細明體"/>
        <family val="1"/>
        <charset val="136"/>
      </rPr>
      <t>)</t>
    </r>
    <phoneticPr fontId="5" type="noConversion"/>
  </si>
  <si>
    <t>一上10週後開始適測</t>
    <phoneticPr fontId="5" type="noConversion"/>
  </si>
  <si>
    <t>注音符號診斷測驗</t>
    <phoneticPr fontId="5" type="noConversion"/>
  </si>
  <si>
    <t>測驗總分</t>
    <phoneticPr fontId="5" type="noConversion"/>
  </si>
  <si>
    <t>聽寫總分</t>
    <phoneticPr fontId="5" type="noConversion"/>
  </si>
  <si>
    <t>認讀總分</t>
    <phoneticPr fontId="5" type="noConversion"/>
  </si>
  <si>
    <t>聽寫聲調</t>
    <phoneticPr fontId="5" type="noConversion"/>
  </si>
  <si>
    <t>單音+語詞</t>
    <phoneticPr fontId="5" type="noConversion"/>
  </si>
  <si>
    <t>聽寫符號</t>
    <phoneticPr fontId="5" type="noConversion"/>
  </si>
  <si>
    <t>認讀短文</t>
    <phoneticPr fontId="5" type="noConversion"/>
  </si>
  <si>
    <t>認讀結合韻</t>
    <phoneticPr fontId="5" type="noConversion"/>
  </si>
  <si>
    <t>認讀符號</t>
    <phoneticPr fontId="5" type="noConversion"/>
  </si>
  <si>
    <t>切截</t>
    <phoneticPr fontId="5" type="noConversion"/>
  </si>
  <si>
    <t>總分</t>
    <phoneticPr fontId="5" type="noConversion"/>
  </si>
  <si>
    <t>聲調</t>
    <phoneticPr fontId="5" type="noConversion"/>
  </si>
  <si>
    <t>聲韻覺識</t>
  </si>
  <si>
    <r>
      <rPr>
        <b/>
        <sz val="12"/>
        <color indexed="12"/>
        <rFont val="新細明體"/>
        <family val="1"/>
        <charset val="136"/>
      </rPr>
      <t>聲韻覺識</t>
    </r>
    <r>
      <rPr>
        <sz val="12"/>
        <rFont val="新細明體"/>
        <family val="1"/>
        <charset val="136"/>
      </rPr>
      <t>切截分數</t>
    </r>
    <phoneticPr fontId="5" type="noConversion"/>
  </si>
  <si>
    <t>聲韻覺識總分</t>
    <phoneticPr fontId="5" type="noConversion"/>
  </si>
  <si>
    <r>
      <t>聲韻覺識測驗</t>
    </r>
    <r>
      <rPr>
        <b/>
        <sz val="12"/>
        <color indexed="12"/>
        <rFont val="新細明體"/>
        <family val="1"/>
        <charset val="136"/>
      </rPr>
      <t>(篩選)</t>
    </r>
    <phoneticPr fontId="5" type="noConversion"/>
  </si>
  <si>
    <r>
      <rPr>
        <sz val="10"/>
        <color indexed="12"/>
        <rFont val="新細明體"/>
        <family val="1"/>
        <charset val="136"/>
      </rPr>
      <t>★</t>
    </r>
    <r>
      <rPr>
        <sz val="10"/>
        <rFont val="新細明體"/>
        <family val="1"/>
        <charset val="136"/>
      </rPr>
      <t>測驗未達切截時，建議進行</t>
    </r>
    <r>
      <rPr>
        <b/>
        <sz val="10"/>
        <color indexed="12"/>
        <rFont val="新細明體"/>
        <family val="1"/>
        <charset val="136"/>
      </rPr>
      <t>聲韻覺識</t>
    </r>
    <r>
      <rPr>
        <b/>
        <sz val="10"/>
        <color indexed="14"/>
        <rFont val="新細明體"/>
        <family val="1"/>
        <charset val="136"/>
      </rPr>
      <t>診斷測驗</t>
    </r>
    <r>
      <rPr>
        <sz val="10"/>
        <rFont val="新細明體"/>
        <family val="1"/>
        <charset val="136"/>
      </rPr>
      <t>。</t>
    </r>
    <phoneticPr fontId="5" type="noConversion"/>
  </si>
  <si>
    <t>測
驗
分
析</t>
    <phoneticPr fontId="5" type="noConversion"/>
  </si>
  <si>
    <r>
      <rPr>
        <b/>
        <sz val="12"/>
        <color indexed="12"/>
        <rFont val="新細明體"/>
        <family val="1"/>
        <charset val="136"/>
      </rPr>
      <t>聲調</t>
    </r>
    <r>
      <rPr>
        <sz val="12"/>
        <rFont val="新細明體"/>
        <family val="1"/>
        <charset val="136"/>
      </rPr>
      <t xml:space="preserve">
正確題數</t>
    </r>
    <phoneticPr fontId="5" type="noConversion"/>
  </si>
  <si>
    <r>
      <rPr>
        <b/>
        <sz val="12"/>
        <color indexed="12"/>
        <rFont val="新細明體"/>
        <family val="1"/>
        <charset val="136"/>
      </rPr>
      <t>結合韻</t>
    </r>
    <r>
      <rPr>
        <sz val="12"/>
        <rFont val="新細明體"/>
        <family val="1"/>
        <charset val="136"/>
      </rPr>
      <t xml:space="preserve">
正確題數</t>
    </r>
    <phoneticPr fontId="5" type="noConversion"/>
  </si>
  <si>
    <r>
      <rPr>
        <b/>
        <sz val="12"/>
        <color indexed="12"/>
        <rFont val="新細明體"/>
        <family val="1"/>
        <charset val="136"/>
      </rPr>
      <t>聲母</t>
    </r>
    <r>
      <rPr>
        <sz val="12"/>
        <rFont val="新細明體"/>
        <family val="1"/>
        <charset val="136"/>
      </rPr>
      <t xml:space="preserve">
正確題數</t>
    </r>
    <phoneticPr fontId="5" type="noConversion"/>
  </si>
  <si>
    <t>聲韻覺識診斷測驗</t>
    <phoneticPr fontId="5" type="noConversion"/>
  </si>
  <si>
    <t>1.假音認讀流暢性，需使用碼表計分，低於一分鐘者需以速讀得分計算。
2.常模僅建立小一到小三，適用小一~小三及小三以上有聲韻困難學生。</t>
    <phoneticPr fontId="5" type="noConversion"/>
  </si>
  <si>
    <t>說    明</t>
    <phoneticPr fontId="5" type="noConversion"/>
  </si>
  <si>
    <t>得分</t>
    <phoneticPr fontId="5" type="noConversion"/>
  </si>
  <si>
    <r>
      <t>聲韻覺識測驗</t>
    </r>
    <r>
      <rPr>
        <b/>
        <sz val="12"/>
        <color indexed="12"/>
        <rFont val="新細明體"/>
        <family val="1"/>
        <charset val="136"/>
      </rPr>
      <t>(診斷</t>
    </r>
    <r>
      <rPr>
        <b/>
        <sz val="12"/>
        <color indexed="10"/>
        <rFont val="新細明體"/>
        <family val="1"/>
        <charset val="136"/>
      </rPr>
      <t>)</t>
    </r>
    <phoneticPr fontId="5" type="noConversion"/>
  </si>
  <si>
    <t>聲調覺識</t>
    <phoneticPr fontId="5" type="noConversion"/>
  </si>
  <si>
    <t>假音認讀流暢</t>
    <phoneticPr fontId="5" type="noConversion"/>
  </si>
  <si>
    <t>假音認讀</t>
    <phoneticPr fontId="5" type="noConversion"/>
  </si>
  <si>
    <t>去音首</t>
    <phoneticPr fontId="5" type="noConversion"/>
  </si>
  <si>
    <t>聲韻結合</t>
    <phoneticPr fontId="5" type="noConversion"/>
  </si>
  <si>
    <t>注音符號認讀</t>
    <phoneticPr fontId="5" type="noConversion"/>
  </si>
  <si>
    <t>圖畫式聽覺理解測驗</t>
    <phoneticPr fontId="5" type="noConversion"/>
  </si>
  <si>
    <r>
      <rPr>
        <b/>
        <sz val="12"/>
        <color indexed="10"/>
        <rFont val="新細明體"/>
        <family val="1"/>
        <charset val="136"/>
      </rPr>
      <t>1</t>
    </r>
    <r>
      <rPr>
        <sz val="12"/>
        <rFont val="新細明體"/>
        <family val="1"/>
        <charset val="136"/>
      </rPr>
      <t xml:space="preserve">.(G1)   </t>
    </r>
    <r>
      <rPr>
        <b/>
        <sz val="12"/>
        <color indexed="10"/>
        <rFont val="新細明體"/>
        <family val="1"/>
        <charset val="136"/>
      </rPr>
      <t>2</t>
    </r>
    <r>
      <rPr>
        <sz val="12"/>
        <rFont val="新細明體"/>
        <family val="1"/>
        <charset val="136"/>
      </rPr>
      <t>.(G2)</t>
    </r>
    <phoneticPr fontId="5" type="noConversion"/>
  </si>
  <si>
    <t>量表分數</t>
    <phoneticPr fontId="5" type="noConversion"/>
  </si>
  <si>
    <t>聽覺理解測驗</t>
    <phoneticPr fontId="5" type="noConversion"/>
  </si>
  <si>
    <r>
      <rPr>
        <b/>
        <sz val="12"/>
        <color indexed="10"/>
        <rFont val="新細明體"/>
        <family val="1"/>
        <charset val="136"/>
      </rPr>
      <t>1</t>
    </r>
    <r>
      <rPr>
        <sz val="12"/>
        <rFont val="新細明體"/>
        <family val="1"/>
        <charset val="136"/>
      </rPr>
      <t xml:space="preserve">.(G34   </t>
    </r>
    <r>
      <rPr>
        <b/>
        <sz val="12"/>
        <color indexed="10"/>
        <rFont val="新細明體"/>
        <family val="1"/>
        <charset val="136"/>
      </rPr>
      <t>2</t>
    </r>
    <r>
      <rPr>
        <sz val="12"/>
        <rFont val="新細明體"/>
        <family val="1"/>
        <charset val="136"/>
      </rPr>
      <t xml:space="preserve">.(G56)   </t>
    </r>
    <r>
      <rPr>
        <b/>
        <sz val="12"/>
        <color indexed="10"/>
        <rFont val="新細明體"/>
        <family val="1"/>
        <charset val="136"/>
      </rPr>
      <t>3</t>
    </r>
    <r>
      <rPr>
        <sz val="12"/>
        <rFont val="新細明體"/>
        <family val="1"/>
        <charset val="136"/>
      </rPr>
      <t>.(79)</t>
    </r>
    <phoneticPr fontId="5" type="noConversion"/>
  </si>
  <si>
    <t>困難項目</t>
    <phoneticPr fontId="5" type="noConversion"/>
  </si>
  <si>
    <t>社會-工作行為</t>
    <phoneticPr fontId="5" type="noConversion"/>
  </si>
  <si>
    <t>工作活動</t>
    <phoneticPr fontId="5" type="noConversion"/>
  </si>
  <si>
    <t>動作發展</t>
    <phoneticPr fontId="5" type="noConversion"/>
  </si>
  <si>
    <t>休閒活動</t>
    <phoneticPr fontId="5" type="noConversion"/>
  </si>
  <si>
    <t>社會技能</t>
    <phoneticPr fontId="5" type="noConversion"/>
  </si>
  <si>
    <t>消費技能</t>
    <phoneticPr fontId="5" type="noConversion"/>
  </si>
  <si>
    <t>社區活動</t>
    <phoneticPr fontId="5" type="noConversion"/>
  </si>
  <si>
    <t>安全衛生</t>
    <phoneticPr fontId="5" type="noConversion"/>
  </si>
  <si>
    <t>獨立自主</t>
    <phoneticPr fontId="5" type="noConversion"/>
  </si>
  <si>
    <t>實用知識</t>
    <phoneticPr fontId="5" type="noConversion"/>
  </si>
  <si>
    <t>溝通能力</t>
    <phoneticPr fontId="5" type="noConversion"/>
  </si>
  <si>
    <t>家事技能</t>
    <phoneticPr fontId="5" type="noConversion"/>
  </si>
  <si>
    <t>生活自理</t>
    <phoneticPr fontId="5" type="noConversion"/>
  </si>
  <si>
    <t>歲</t>
    <phoneticPr fontId="5" type="noConversion"/>
  </si>
  <si>
    <t>對照年齡</t>
    <phoneticPr fontId="5" type="noConversion"/>
  </si>
  <si>
    <t>適應量表CABS</t>
    <phoneticPr fontId="5" type="noConversion"/>
  </si>
  <si>
    <t>讀音正確題數</t>
    <phoneticPr fontId="5" type="noConversion"/>
  </si>
  <si>
    <r>
      <t>★【</t>
    </r>
    <r>
      <rPr>
        <sz val="10"/>
        <color rgb="FFC00000"/>
        <rFont val="標楷體"/>
        <family val="4"/>
        <charset val="136"/>
      </rPr>
      <t>請勿報讀</t>
    </r>
    <r>
      <rPr>
        <sz val="10"/>
        <color theme="1"/>
        <rFont val="標楷體"/>
        <family val="4"/>
        <charset val="136"/>
      </rPr>
      <t>】，若欲確認學生是否有</t>
    </r>
    <r>
      <rPr>
        <sz val="10"/>
        <color rgb="FFC00000"/>
        <rFont val="標楷體"/>
        <family val="4"/>
        <charset val="136"/>
      </rPr>
      <t>理解問題</t>
    </r>
    <r>
      <rPr>
        <sz val="10"/>
        <color theme="1"/>
        <rFont val="標楷體"/>
        <family val="4"/>
        <charset val="136"/>
      </rPr>
      <t>，建議施做</t>
    </r>
    <r>
      <rPr>
        <sz val="10"/>
        <color rgb="FFC00000"/>
        <rFont val="標楷體"/>
        <family val="4"/>
        <charset val="136"/>
      </rPr>
      <t>聽覺理解測驗</t>
    </r>
    <r>
      <rPr>
        <sz val="10"/>
        <color theme="1"/>
        <rFont val="標楷體"/>
        <family val="4"/>
        <charset val="136"/>
      </rPr>
      <t>。</t>
    </r>
    <phoneticPr fontId="5" type="noConversion"/>
  </si>
  <si>
    <r>
      <t>★【</t>
    </r>
    <r>
      <rPr>
        <b/>
        <sz val="10"/>
        <color rgb="FFC00000"/>
        <rFont val="新細明體"/>
        <family val="1"/>
        <charset val="136"/>
      </rPr>
      <t>請勿報讀</t>
    </r>
    <r>
      <rPr>
        <b/>
        <sz val="10"/>
        <rFont val="新細明體"/>
        <family val="1"/>
        <charset val="136"/>
      </rPr>
      <t>】</t>
    </r>
    <phoneticPr fontId="5" type="noConversion"/>
  </si>
  <si>
    <r>
      <t>★【</t>
    </r>
    <r>
      <rPr>
        <b/>
        <sz val="10"/>
        <color rgb="FFC00000"/>
        <rFont val="新細明體"/>
        <family val="1"/>
        <charset val="136"/>
      </rPr>
      <t>請勿報讀</t>
    </r>
    <r>
      <rPr>
        <sz val="10"/>
        <color theme="1"/>
        <rFont val="新細明體"/>
        <family val="1"/>
        <charset val="136"/>
      </rPr>
      <t>】 ★以百分等級評估，【</t>
    </r>
    <r>
      <rPr>
        <b/>
        <sz val="10"/>
        <color rgb="FFC00000"/>
        <rFont val="新細明體"/>
        <family val="1"/>
        <charset val="136"/>
      </rPr>
      <t>禁止加做</t>
    </r>
    <r>
      <rPr>
        <sz val="10"/>
        <color theme="1"/>
        <rFont val="新細明體"/>
        <family val="1"/>
        <charset val="136"/>
      </rPr>
      <t>】較低年級版本</t>
    </r>
    <phoneticPr fontId="5" type="noConversion"/>
  </si>
  <si>
    <r>
      <t>★高年級以上測驗表現不佳或疑為數學障礙者，得【</t>
    </r>
    <r>
      <rPr>
        <b/>
        <sz val="10"/>
        <color rgb="FFC00000"/>
        <rFont val="新細明體"/>
        <family val="1"/>
        <charset val="136"/>
      </rPr>
      <t>加做A1和B1</t>
    </r>
    <r>
      <rPr>
        <sz val="10"/>
        <color theme="1"/>
        <rFont val="新細明體"/>
        <family val="1"/>
        <charset val="136"/>
      </rPr>
      <t>】。
★各項比率皆為【</t>
    </r>
    <r>
      <rPr>
        <b/>
        <sz val="10"/>
        <color rgb="FFC00000"/>
        <rFont val="新細明體"/>
        <family val="1"/>
        <charset val="136"/>
      </rPr>
      <t>小數三位</t>
    </r>
    <r>
      <rPr>
        <sz val="10"/>
        <color theme="1"/>
        <rFont val="新細明體"/>
        <family val="1"/>
        <charset val="136"/>
      </rPr>
      <t>】。</t>
    </r>
    <phoneticPr fontId="5" type="noConversion"/>
  </si>
  <si>
    <r>
      <rPr>
        <b/>
        <sz val="10"/>
        <color theme="1"/>
        <rFont val="新細明體"/>
        <family val="1"/>
        <charset val="136"/>
      </rPr>
      <t>交集</t>
    </r>
    <r>
      <rPr>
        <sz val="10"/>
        <color theme="1"/>
        <rFont val="新細明體"/>
        <family val="1"/>
        <charset val="136"/>
      </rPr>
      <t>：</t>
    </r>
    <r>
      <rPr>
        <b/>
        <sz val="10"/>
        <color theme="1"/>
        <rFont val="新細明體"/>
        <family val="1"/>
        <charset val="136"/>
      </rPr>
      <t>2項</t>
    </r>
    <r>
      <rPr>
        <sz val="10"/>
        <color theme="1"/>
        <rFont val="新細明體"/>
        <family val="1"/>
        <charset val="136"/>
      </rPr>
      <t xml:space="preserve">PR≦3  </t>
    </r>
    <r>
      <rPr>
        <b/>
        <sz val="10"/>
        <color theme="1"/>
        <rFont val="新細明體"/>
        <family val="1"/>
        <charset val="136"/>
      </rPr>
      <t>聯集</t>
    </r>
    <r>
      <rPr>
        <sz val="10"/>
        <color theme="1"/>
        <rFont val="新細明體"/>
        <family val="1"/>
        <charset val="136"/>
      </rPr>
      <t>：</t>
    </r>
    <r>
      <rPr>
        <b/>
        <sz val="10"/>
        <color theme="1"/>
        <rFont val="新細明體"/>
        <family val="1"/>
        <charset val="136"/>
      </rPr>
      <t>1項</t>
    </r>
    <r>
      <rPr>
        <sz val="10"/>
        <color theme="1"/>
        <rFont val="新細明體"/>
        <family val="1"/>
        <charset val="136"/>
      </rPr>
      <t>PR≦3</t>
    </r>
    <phoneticPr fontId="5" type="noConversion"/>
  </si>
  <si>
    <r>
      <t>★【</t>
    </r>
    <r>
      <rPr>
        <sz val="10"/>
        <color rgb="FFFF0000"/>
        <rFont val="標楷體"/>
        <family val="4"/>
        <charset val="136"/>
      </rPr>
      <t>請勿報讀</t>
    </r>
    <r>
      <rPr>
        <sz val="10"/>
        <color theme="1"/>
        <rFont val="標楷體"/>
        <family val="4"/>
        <charset val="136"/>
      </rPr>
      <t>】，【</t>
    </r>
    <r>
      <rPr>
        <sz val="10"/>
        <color rgb="FFFF0000"/>
        <rFont val="標楷體"/>
        <family val="4"/>
        <charset val="136"/>
      </rPr>
      <t>未達小四</t>
    </r>
    <r>
      <rPr>
        <sz val="10"/>
        <color theme="1"/>
        <rFont val="標楷體"/>
        <family val="4"/>
        <charset val="136"/>
      </rPr>
      <t>】者加做二三年級題本。</t>
    </r>
    <phoneticPr fontId="1" type="noConversion"/>
  </si>
  <si>
    <t>P4</t>
    <phoneticPr fontId="5" type="noConversion"/>
  </si>
  <si>
    <t>P3</t>
    <phoneticPr fontId="5" type="noConversion"/>
  </si>
  <si>
    <t>P2</t>
    <phoneticPr fontId="5" type="noConversion"/>
  </si>
  <si>
    <t>P1</t>
    <phoneticPr fontId="5" type="noConversion"/>
  </si>
  <si>
    <t>T4</t>
    <phoneticPr fontId="5" type="noConversion"/>
  </si>
  <si>
    <t>T3</t>
    <phoneticPr fontId="5" type="noConversion"/>
  </si>
  <si>
    <t>T2</t>
    <phoneticPr fontId="5" type="noConversion"/>
  </si>
  <si>
    <t>T1</t>
    <phoneticPr fontId="5" type="noConversion"/>
  </si>
  <si>
    <t>95%信賴區間</t>
    <phoneticPr fontId="5" type="noConversion"/>
  </si>
  <si>
    <t>標準分數</t>
    <phoneticPr fontId="5" type="noConversion"/>
  </si>
  <si>
    <t>社會</t>
    <phoneticPr fontId="5" type="noConversion"/>
  </si>
  <si>
    <t>日常生活</t>
    <phoneticPr fontId="5" type="noConversion"/>
  </si>
  <si>
    <t>溝通</t>
    <phoneticPr fontId="5" type="noConversion"/>
  </si>
  <si>
    <t>適應行為組合</t>
    <phoneticPr fontId="5" type="noConversion"/>
  </si>
  <si>
    <t>填表年月日</t>
    <phoneticPr fontId="5" type="noConversion"/>
  </si>
  <si>
    <t>文蘭適應行為
量表第3版</t>
    <phoneticPr fontId="5" type="noConversion"/>
  </si>
  <si>
    <t>填表者</t>
    <phoneticPr fontId="5" type="noConversion"/>
  </si>
  <si>
    <t>家長/照顧者 評</t>
    <phoneticPr fontId="5" type="noConversion"/>
  </si>
  <si>
    <t>教   師   評</t>
    <phoneticPr fontId="5" type="noConversion"/>
  </si>
  <si>
    <t>測 驗 名 稱</t>
    <phoneticPr fontId="5" type="noConversion"/>
  </si>
  <si>
    <t>測驗結果</t>
    <phoneticPr fontId="5" type="noConversion"/>
  </si>
  <si>
    <t>全測驗</t>
    <phoneticPr fontId="5" type="noConversion"/>
  </si>
  <si>
    <t>基本寫作
能力</t>
    <phoneticPr fontId="5" type="noConversion"/>
  </si>
  <si>
    <t>聽寫</t>
    <phoneticPr fontId="5" type="noConversion"/>
  </si>
  <si>
    <t>看字造詞</t>
    <phoneticPr fontId="5" type="noConversion"/>
  </si>
  <si>
    <t>句子結合+造句</t>
    <phoneticPr fontId="5" type="noConversion"/>
  </si>
  <si>
    <t>基本寫字
能力</t>
    <phoneticPr fontId="5" type="noConversion"/>
  </si>
  <si>
    <t>遠距抄寫</t>
    <phoneticPr fontId="5" type="noConversion"/>
  </si>
  <si>
    <t>近距抄寫</t>
    <phoneticPr fontId="5" type="noConversion"/>
  </si>
  <si>
    <t>國民小學四至六年級</t>
    <phoneticPr fontId="5" type="noConversion"/>
  </si>
  <si>
    <t>原始分數</t>
    <phoneticPr fontId="5" type="noConversion"/>
  </si>
  <si>
    <t>書寫表達診斷測驗</t>
    <phoneticPr fontId="5" type="noConversion"/>
  </si>
  <si>
    <t>量表分數</t>
    <phoneticPr fontId="5" type="noConversion"/>
  </si>
  <si>
    <t>施測時年級</t>
    <phoneticPr fontId="5" type="noConversion"/>
  </si>
  <si>
    <t>百分等級</t>
    <phoneticPr fontId="5" type="noConversion"/>
  </si>
  <si>
    <r>
      <t>★【百分等級】與【商數】之查表，若介於A和B之間，統一寫成「</t>
    </r>
    <r>
      <rPr>
        <b/>
        <sz val="11"/>
        <color rgb="FFFF0000"/>
        <rFont val="標楷體"/>
        <family val="4"/>
        <charset val="136"/>
      </rPr>
      <t>A-B</t>
    </r>
    <r>
      <rPr>
        <sz val="11"/>
        <rFont val="標楷體"/>
        <family val="4"/>
        <charset val="136"/>
      </rPr>
      <t>」。</t>
    </r>
    <phoneticPr fontId="5" type="noConversion"/>
  </si>
  <si>
    <r>
      <t>★國中各年級比照</t>
    </r>
    <r>
      <rPr>
        <sz val="11"/>
        <color rgb="FFFF0000"/>
        <rFont val="標楷體"/>
        <family val="4"/>
        <charset val="136"/>
      </rPr>
      <t>小六</t>
    </r>
    <r>
      <rPr>
        <sz val="11"/>
        <rFont val="標楷體"/>
        <family val="4"/>
        <charset val="136"/>
      </rPr>
      <t>。</t>
    </r>
    <phoneticPr fontId="5" type="noConversion"/>
  </si>
  <si>
    <t>施測年月日</t>
    <phoneticPr fontId="5" type="noConversion"/>
  </si>
  <si>
    <t>商數</t>
    <phoneticPr fontId="5" type="noConversion"/>
  </si>
  <si>
    <t>對照常模</t>
    <phoneticPr fontId="5" type="noConversion"/>
  </si>
  <si>
    <t>結果判定</t>
    <phoneticPr fontId="5" type="noConversion"/>
  </si>
  <si>
    <t>施測者</t>
    <phoneticPr fontId="5" type="noConversion"/>
  </si>
  <si>
    <r>
      <rPr>
        <b/>
        <sz val="10"/>
        <color rgb="FF0000FF"/>
        <rFont val="新細明體"/>
        <family val="1"/>
        <charset val="136"/>
      </rPr>
      <t>量表分數</t>
    </r>
    <r>
      <rPr>
        <sz val="10"/>
        <rFont val="新細明體"/>
        <family val="1"/>
        <charset val="136"/>
      </rPr>
      <t>切截點</t>
    </r>
    <phoneticPr fontId="5" type="noConversion"/>
  </si>
  <si>
    <t>施測觀察</t>
    <phoneticPr fontId="5" type="noConversion"/>
  </si>
  <si>
    <t>年級</t>
    <phoneticPr fontId="5" type="noConversion"/>
  </si>
  <si>
    <t>書寫</t>
    <phoneticPr fontId="1" type="noConversion"/>
  </si>
  <si>
    <t>不適用</t>
    <phoneticPr fontId="1" type="noConversion"/>
  </si>
  <si>
    <t>小四</t>
    <phoneticPr fontId="1" type="noConversion"/>
  </si>
  <si>
    <t>小五</t>
    <phoneticPr fontId="1" type="noConversion"/>
  </si>
  <si>
    <t>小六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</si>
</sst>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0.0_ "/>
    <numFmt numFmtId="178" formatCode="0_);[Red]\(0\)"/>
    <numFmt numFmtId="179" formatCode="0.000_ "/>
    <numFmt numFmtId="180" formatCode="0.0"/>
    <numFmt numFmtId="181" formatCode="0_ "/>
  </numFmts>
  <fonts count="11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9.5"/>
      <name val="新細明體"/>
      <family val="1"/>
      <charset val="136"/>
    </font>
    <font>
      <sz val="2"/>
      <name val="新細明體"/>
      <family val="1"/>
      <charset val="136"/>
    </font>
    <font>
      <b/>
      <sz val="9.5"/>
      <color indexed="14"/>
      <name val="新細明體"/>
      <family val="1"/>
      <charset val="136"/>
    </font>
    <font>
      <sz val="8.5"/>
      <name val="標楷體"/>
      <family val="4"/>
      <charset val="136"/>
    </font>
    <font>
      <sz val="11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1"/>
      <color rgb="FF0000FF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0"/>
      <color rgb="FFCC00FF"/>
      <name val="標楷體"/>
      <family val="4"/>
      <charset val="136"/>
    </font>
    <font>
      <sz val="9"/>
      <color theme="1"/>
      <name val="新細明體"/>
      <family val="1"/>
      <charset val="136"/>
    </font>
    <font>
      <b/>
      <sz val="12"/>
      <name val="新細明體"/>
      <family val="1"/>
      <charset val="136"/>
    </font>
    <font>
      <sz val="11"/>
      <name val="新細明體"/>
      <family val="1"/>
      <charset val="136"/>
    </font>
    <font>
      <b/>
      <sz val="9"/>
      <name val="新細明體"/>
      <family val="1"/>
      <charset val="136"/>
    </font>
    <font>
      <b/>
      <sz val="9.5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9.5"/>
      <color theme="1"/>
      <name val="新細明體"/>
      <family val="1"/>
      <charset val="136"/>
    </font>
    <font>
      <sz val="9.5"/>
      <color rgb="FF0000FF"/>
      <name val="新細明體"/>
      <family val="1"/>
      <charset val="136"/>
    </font>
    <font>
      <sz val="12"/>
      <color rgb="FF0000FF"/>
      <name val="新細明體"/>
      <family val="1"/>
      <charset val="136"/>
    </font>
    <font>
      <b/>
      <sz val="11.5"/>
      <color rgb="FFFF0000"/>
      <name val="新細明體"/>
      <family val="1"/>
      <charset val="136"/>
    </font>
    <font>
      <b/>
      <sz val="12"/>
      <color rgb="FFCC00FF"/>
      <name val="標楷體"/>
      <family val="4"/>
      <charset val="136"/>
    </font>
    <font>
      <sz val="8"/>
      <name val="新細明體"/>
      <family val="1"/>
      <charset val="136"/>
    </font>
    <font>
      <b/>
      <sz val="8"/>
      <color indexed="10"/>
      <name val="標楷體"/>
      <family val="4"/>
      <charset val="136"/>
    </font>
    <font>
      <b/>
      <sz val="10"/>
      <color rgb="FF0000FF"/>
      <name val="標楷體"/>
      <family val="4"/>
      <charset val="136"/>
    </font>
    <font>
      <sz val="10"/>
      <name val="新細明體"/>
      <family val="1"/>
      <charset val="136"/>
      <scheme val="minor"/>
    </font>
    <font>
      <sz val="10"/>
      <color theme="0"/>
      <name val="新細明體"/>
      <family val="1"/>
      <charset val="136"/>
    </font>
    <font>
      <sz val="8"/>
      <color theme="1"/>
      <name val="新細明體"/>
      <family val="1"/>
      <charset val="136"/>
    </font>
    <font>
      <sz val="6"/>
      <color theme="1"/>
      <name val="新細明體"/>
      <family val="1"/>
      <charset val="136"/>
    </font>
    <font>
      <sz val="6"/>
      <color theme="1"/>
      <name val="細明體"/>
      <family val="3"/>
      <charset val="136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0"/>
      <color rgb="FF0000FF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sz val="10"/>
      <color indexed="12"/>
      <name val="新細明體"/>
      <family val="1"/>
      <charset val="136"/>
    </font>
    <font>
      <b/>
      <sz val="10"/>
      <color indexed="14"/>
      <name val="新細明體"/>
      <family val="1"/>
      <charset val="136"/>
    </font>
    <font>
      <b/>
      <sz val="10"/>
      <color indexed="12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b/>
      <sz val="7.5"/>
      <color theme="1"/>
      <name val="新細明體"/>
      <family val="1"/>
      <charset val="136"/>
    </font>
    <font>
      <b/>
      <sz val="7.5"/>
      <color indexed="10"/>
      <name val="新細明體"/>
      <family val="1"/>
      <charset val="136"/>
    </font>
    <font>
      <b/>
      <sz val="7.5"/>
      <color indexed="8"/>
      <name val="新細明體"/>
      <family val="1"/>
      <charset val="136"/>
    </font>
    <font>
      <b/>
      <sz val="8"/>
      <name val="新細明體"/>
      <family val="1"/>
      <charset val="136"/>
    </font>
    <font>
      <b/>
      <sz val="8"/>
      <color indexed="60"/>
      <name val="新細明體"/>
      <family val="1"/>
      <charset val="136"/>
    </font>
    <font>
      <sz val="10"/>
      <color rgb="FF0000FF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6"/>
      <color theme="1"/>
      <name val="Calibri"/>
      <family val="2"/>
    </font>
    <font>
      <b/>
      <sz val="9"/>
      <color rgb="FFCC00FF"/>
      <name val="新細明體"/>
      <family val="1"/>
      <charset val="136"/>
    </font>
    <font>
      <sz val="11.5"/>
      <name val="新細明體"/>
      <family val="1"/>
      <charset val="136"/>
    </font>
    <font>
      <b/>
      <sz val="11.5"/>
      <color indexed="10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sz val="8"/>
      <color theme="1"/>
      <name val="細明體"/>
      <family val="3"/>
      <charset val="136"/>
    </font>
    <font>
      <sz val="7"/>
      <name val="新細明體"/>
      <family val="1"/>
      <charset val="136"/>
    </font>
    <font>
      <b/>
      <sz val="12"/>
      <color rgb="FFC00000"/>
      <name val="新細明體"/>
      <family val="1"/>
      <charset val="136"/>
    </font>
    <font>
      <b/>
      <sz val="9"/>
      <color rgb="FFC0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b/>
      <sz val="12"/>
      <color rgb="FFCC00FF"/>
      <name val="新細明體"/>
      <family val="1"/>
      <charset val="136"/>
    </font>
    <font>
      <b/>
      <sz val="9"/>
      <color rgb="FFCC00FF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b/>
      <sz val="11"/>
      <color rgb="FFFF00FF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12"/>
      <color rgb="FFFF00FF"/>
      <name val="標楷體"/>
      <family val="4"/>
      <charset val="136"/>
    </font>
    <font>
      <sz val="12"/>
      <color theme="1"/>
      <name val="Calibri"/>
      <family val="2"/>
    </font>
    <font>
      <b/>
      <sz val="11"/>
      <color rgb="FFFF0000"/>
      <name val="新細明體"/>
      <family val="1"/>
      <charset val="136"/>
    </font>
    <font>
      <b/>
      <sz val="8"/>
      <color rgb="FFCC00FF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sz val="8"/>
      <color rgb="FF0000FF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sz val="8.5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12"/>
      <color rgb="FFFF0000"/>
      <name val="標楷體"/>
      <family val="4"/>
      <charset val="136"/>
    </font>
    <font>
      <b/>
      <sz val="9"/>
      <color theme="1"/>
      <name val="新細明體"/>
      <family val="1"/>
      <charset val="136"/>
      <scheme val="minor"/>
    </font>
    <font>
      <b/>
      <sz val="9"/>
      <color indexed="60"/>
      <name val="新細明體"/>
      <family val="1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1"/>
      <color rgb="FF0000FF"/>
      <name val="新細明體"/>
      <family val="1"/>
      <charset val="136"/>
    </font>
    <font>
      <b/>
      <sz val="10"/>
      <color rgb="FFC00000"/>
      <name val="新細明體"/>
      <family val="1"/>
      <charset val="136"/>
    </font>
    <font>
      <b/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0"/>
      <name val="新細明體"/>
      <family val="1"/>
      <charset val="136"/>
    </font>
    <font>
      <sz val="12"/>
      <color theme="1"/>
      <name val="Arial"/>
      <family val="2"/>
    </font>
    <font>
      <sz val="12"/>
      <color theme="1"/>
      <name val="Noto sans cjk tc regular"/>
    </font>
    <font>
      <sz val="12"/>
      <color rgb="FF000000"/>
      <name val="Noto sans cjk tc regular"/>
    </font>
    <font>
      <sz val="12"/>
      <color rgb="FF000000"/>
      <name val="細明體"/>
      <family val="3"/>
      <charset val="136"/>
    </font>
    <font>
      <b/>
      <sz val="12"/>
      <color rgb="FF000000"/>
      <name val="Noto sans cjk tc regular"/>
    </font>
    <font>
      <b/>
      <sz val="12"/>
      <color theme="1"/>
      <name val="Noto sans cjk tc regular"/>
    </font>
    <font>
      <sz val="12"/>
      <color theme="7"/>
      <name val="Noto sans cjk tc medium"/>
    </font>
    <font>
      <sz val="12"/>
      <name val="Arial"/>
      <family val="2"/>
    </font>
    <font>
      <sz val="8"/>
      <color rgb="FFFF0000"/>
      <name val="新細明體"/>
      <family val="1"/>
      <charset val="136"/>
    </font>
    <font>
      <sz val="12"/>
      <name val="標楷體"/>
      <family val="4"/>
      <charset val="136"/>
    </font>
    <font>
      <b/>
      <sz val="12"/>
      <color indexed="12"/>
      <name val="新細明體"/>
      <family val="1"/>
      <charset val="136"/>
    </font>
    <font>
      <b/>
      <sz val="9"/>
      <color rgb="FF0000FF"/>
      <name val="新細明體"/>
      <family val="1"/>
      <charset val="136"/>
    </font>
    <font>
      <sz val="6"/>
      <name val="新細明體"/>
      <family val="1"/>
      <charset val="136"/>
    </font>
    <font>
      <sz val="10"/>
      <color theme="1"/>
      <name val="標楷體"/>
      <family val="4"/>
      <charset val="136"/>
    </font>
    <font>
      <sz val="10"/>
      <color rgb="FFC0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4"/>
      <name val="新細明體"/>
      <family val="1"/>
      <charset val="136"/>
    </font>
    <font>
      <sz val="12"/>
      <color rgb="FF0000CC"/>
      <name val="新細明體"/>
      <family val="1"/>
      <charset val="136"/>
    </font>
    <font>
      <b/>
      <sz val="12"/>
      <color rgb="FF0000CC"/>
      <name val="新細明體"/>
      <family val="1"/>
      <charset val="136"/>
    </font>
    <font>
      <b/>
      <sz val="11"/>
      <name val="新細明體"/>
      <family val="1"/>
      <charset val="136"/>
    </font>
    <font>
      <sz val="11"/>
      <name val="標楷體"/>
      <family val="4"/>
      <charset val="136"/>
    </font>
    <font>
      <b/>
      <sz val="11"/>
      <color rgb="FFFF0000"/>
      <name val="標楷體"/>
      <family val="4"/>
      <charset val="136"/>
    </font>
    <font>
      <sz val="11"/>
      <color rgb="FFFF0000"/>
      <name val="標楷體"/>
      <family val="4"/>
      <charset val="136"/>
    </font>
    <font>
      <b/>
      <sz val="11"/>
      <color rgb="FFCC00FF"/>
      <name val="標楷體"/>
      <family val="4"/>
      <charset val="136"/>
    </font>
    <font>
      <b/>
      <sz val="12"/>
      <name val="標楷體"/>
      <family val="4"/>
      <charset val="136"/>
    </font>
  </fonts>
  <fills count="1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 style="medium">
        <color rgb="FFC00000"/>
      </bottom>
      <diagonal/>
    </border>
    <border>
      <left/>
      <right/>
      <top style="medium">
        <color indexed="64"/>
      </top>
      <bottom style="medium">
        <color rgb="FFC00000"/>
      </bottom>
      <diagonal/>
    </border>
    <border>
      <left/>
      <right style="thin">
        <color indexed="64"/>
      </right>
      <top style="medium">
        <color indexed="64"/>
      </top>
      <bottom style="medium">
        <color rgb="FFC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C00000"/>
      </bottom>
      <diagonal/>
    </border>
    <border>
      <left/>
      <right style="medium">
        <color rgb="FFC00000"/>
      </right>
      <top style="thin">
        <color indexed="64"/>
      </top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/>
      <bottom style="thin">
        <color indexed="64"/>
      </bottom>
      <diagonal/>
    </border>
    <border>
      <left style="medium">
        <color rgb="FFC0000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C00000"/>
      </left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/>
      <right style="medium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rgb="FFC00000"/>
      </bottom>
      <diagonal/>
    </border>
    <border>
      <left/>
      <right style="thin">
        <color theme="1"/>
      </right>
      <top/>
      <bottom style="medium">
        <color rgb="FFC00000"/>
      </bottom>
      <diagonal/>
    </border>
    <border>
      <left style="thin">
        <color theme="1"/>
      </left>
      <right/>
      <top style="thin">
        <color indexed="64"/>
      </top>
      <bottom style="medium">
        <color rgb="FFC00000"/>
      </bottom>
      <diagonal/>
    </border>
    <border>
      <left/>
      <right style="thin">
        <color theme="1"/>
      </right>
      <top style="thin">
        <color indexed="64"/>
      </top>
      <bottom style="medium">
        <color rgb="FFC00000"/>
      </bottom>
      <diagonal/>
    </border>
    <border>
      <left/>
      <right style="medium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 style="medium">
        <color rgb="FFC00000"/>
      </bottom>
      <diagonal/>
    </border>
    <border>
      <left/>
      <right style="thin">
        <color indexed="64"/>
      </right>
      <top style="thin">
        <color indexed="64"/>
      </top>
      <bottom style="medium">
        <color rgb="FFC00000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 style="medium">
        <color theme="1"/>
      </left>
      <right/>
      <top/>
      <bottom style="medium">
        <color rgb="FFC00000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/>
      <right style="thin">
        <color indexed="64"/>
      </right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 style="medium">
        <color theme="1"/>
      </left>
      <right/>
      <top style="medium">
        <color rgb="FFC00000"/>
      </top>
      <bottom/>
      <diagonal/>
    </border>
    <border>
      <left style="medium">
        <color rgb="FFC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rgb="FFC00000"/>
      </left>
      <right/>
      <top style="thin">
        <color indexed="64"/>
      </top>
      <bottom style="medium">
        <color rgb="FFC00000"/>
      </bottom>
      <diagonal/>
    </border>
    <border>
      <left/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C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7" fillId="0" borderId="0"/>
  </cellStyleXfs>
  <cellXfs count="10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8" fillId="2" borderId="2" xfId="0" applyFont="1" applyFill="1" applyBorder="1" applyAlignment="1" applyProtection="1">
      <alignment horizontal="right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27" xfId="0" applyFont="1" applyBorder="1">
      <alignment vertical="center"/>
    </xf>
    <xf numFmtId="0" fontId="31" fillId="0" borderId="25" xfId="0" applyFont="1" applyBorder="1">
      <alignment vertical="center"/>
    </xf>
    <xf numFmtId="0" fontId="32" fillId="0" borderId="25" xfId="0" applyFont="1" applyBorder="1">
      <alignment vertical="center"/>
    </xf>
    <xf numFmtId="0" fontId="31" fillId="3" borderId="25" xfId="0" applyFont="1" applyFill="1" applyBorder="1">
      <alignment vertical="center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30" fillId="0" borderId="25" xfId="0" applyFont="1" applyBorder="1">
      <alignment vertical="center"/>
    </xf>
    <xf numFmtId="0" fontId="9" fillId="0" borderId="25" xfId="0" applyFont="1" applyBorder="1">
      <alignment vertical="center"/>
    </xf>
    <xf numFmtId="0" fontId="14" fillId="0" borderId="25" xfId="0" applyFont="1" applyBorder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35" fillId="0" borderId="16" xfId="0" applyFont="1" applyBorder="1" applyAlignment="1">
      <alignment horizontal="center" vertical="center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16" fillId="2" borderId="25" xfId="0" applyFon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34" fillId="0" borderId="25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176" fontId="50" fillId="0" borderId="25" xfId="0" applyNumberFormat="1" applyFont="1" applyBorder="1" applyAlignment="1">
      <alignment vertical="center" wrapText="1"/>
    </xf>
    <xf numFmtId="0" fontId="30" fillId="3" borderId="25" xfId="0" applyFont="1" applyFill="1" applyBorder="1">
      <alignment vertical="center"/>
    </xf>
    <xf numFmtId="0" fontId="33" fillId="3" borderId="25" xfId="0" applyFont="1" applyFill="1" applyBorder="1" applyAlignment="1">
      <alignment vertical="center" wrapText="1"/>
    </xf>
    <xf numFmtId="176" fontId="50" fillId="3" borderId="25" xfId="0" applyNumberFormat="1" applyFont="1" applyFill="1" applyBorder="1" applyAlignment="1">
      <alignment vertical="center" wrapText="1"/>
    </xf>
    <xf numFmtId="0" fontId="0" fillId="0" borderId="48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2" borderId="46" xfId="0" applyFill="1" applyBorder="1" applyAlignment="1" applyProtection="1">
      <alignment horizontal="center" vertical="center"/>
      <protection locked="0"/>
    </xf>
    <xf numFmtId="0" fontId="51" fillId="0" borderId="49" xfId="0" applyFont="1" applyBorder="1" applyAlignment="1">
      <alignment horizontal="left" vertical="center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63" xfId="0" applyFill="1" applyBorder="1" applyAlignment="1" applyProtection="1">
      <alignment horizontal="center" vertical="center"/>
      <protection locked="0"/>
    </xf>
    <xf numFmtId="0" fontId="54" fillId="0" borderId="0" xfId="0" applyFont="1">
      <alignment vertical="center"/>
    </xf>
    <xf numFmtId="0" fontId="50" fillId="0" borderId="3" xfId="0" applyFont="1" applyBorder="1" applyAlignment="1">
      <alignment vertical="center" wrapText="1"/>
    </xf>
    <xf numFmtId="0" fontId="55" fillId="0" borderId="0" xfId="0" applyFont="1" applyAlignment="1">
      <alignment vertical="center" wrapText="1"/>
    </xf>
    <xf numFmtId="0" fontId="50" fillId="3" borderId="3" xfId="0" applyFont="1" applyFill="1" applyBorder="1" applyAlignment="1">
      <alignment vertical="center" wrapText="1"/>
    </xf>
    <xf numFmtId="0" fontId="28" fillId="2" borderId="22" xfId="0" applyFont="1" applyFill="1" applyBorder="1" applyAlignment="1" applyProtection="1">
      <alignment horizontal="center" vertical="center"/>
      <protection locked="0"/>
    </xf>
    <xf numFmtId="0" fontId="62" fillId="0" borderId="25" xfId="0" applyFont="1" applyBorder="1">
      <alignment vertical="center"/>
    </xf>
    <xf numFmtId="0" fontId="63" fillId="0" borderId="0" xfId="0" applyFont="1">
      <alignment vertical="center"/>
    </xf>
    <xf numFmtId="0" fontId="62" fillId="0" borderId="0" xfId="0" applyFont="1">
      <alignment vertical="center"/>
    </xf>
    <xf numFmtId="0" fontId="55" fillId="0" borderId="25" xfId="0" applyFont="1" applyBorder="1" applyAlignment="1">
      <alignment vertical="center" wrapText="1"/>
    </xf>
    <xf numFmtId="0" fontId="0" fillId="2" borderId="22" xfId="0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>
      <alignment vertical="center" wrapText="1"/>
    </xf>
    <xf numFmtId="0" fontId="67" fillId="0" borderId="0" xfId="0" applyFont="1" applyAlignment="1">
      <alignment vertical="center" wrapText="1"/>
    </xf>
    <xf numFmtId="0" fontId="33" fillId="0" borderId="0" xfId="0" applyFont="1">
      <alignment vertical="center"/>
    </xf>
    <xf numFmtId="0" fontId="9" fillId="0" borderId="23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93" xfId="0" applyFont="1" applyBorder="1">
      <alignment vertical="center"/>
    </xf>
    <xf numFmtId="0" fontId="9" fillId="0" borderId="26" xfId="0" applyFont="1" applyBorder="1">
      <alignment vertical="center"/>
    </xf>
    <xf numFmtId="0" fontId="33" fillId="3" borderId="3" xfId="0" applyFont="1" applyFill="1" applyBorder="1" applyAlignment="1">
      <alignment vertical="center" wrapText="1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94" xfId="0" applyFont="1" applyBorder="1">
      <alignment vertical="center"/>
    </xf>
    <xf numFmtId="0" fontId="0" fillId="7" borderId="99" xfId="0" applyFill="1" applyBorder="1" applyAlignment="1" applyProtection="1">
      <alignment horizontal="center" vertical="center"/>
      <protection locked="0"/>
    </xf>
    <xf numFmtId="176" fontId="71" fillId="5" borderId="98" xfId="0" applyNumberFormat="1" applyFont="1" applyFill="1" applyBorder="1" applyAlignment="1">
      <alignment horizontal="center" vertical="center"/>
    </xf>
    <xf numFmtId="0" fontId="0" fillId="2" borderId="97" xfId="0" applyFill="1" applyBorder="1" applyAlignment="1" applyProtection="1">
      <alignment horizontal="center" vertical="center"/>
      <protection locked="0"/>
    </xf>
    <xf numFmtId="176" fontId="71" fillId="5" borderId="97" xfId="0" applyNumberFormat="1" applyFont="1" applyFill="1" applyBorder="1" applyAlignment="1">
      <alignment horizontal="center" vertical="center"/>
    </xf>
    <xf numFmtId="0" fontId="0" fillId="2" borderId="99" xfId="0" applyFill="1" applyBorder="1" applyAlignment="1" applyProtection="1">
      <alignment horizontal="center" vertical="center"/>
      <protection locked="0"/>
    </xf>
    <xf numFmtId="176" fontId="71" fillId="5" borderId="100" xfId="0" applyNumberFormat="1" applyFont="1" applyFill="1" applyBorder="1" applyAlignment="1">
      <alignment horizontal="center" vertical="center"/>
    </xf>
    <xf numFmtId="178" fontId="9" fillId="0" borderId="99" xfId="0" applyNumberFormat="1" applyFont="1" applyBorder="1" applyAlignment="1">
      <alignment horizontal="right" vertical="center"/>
    </xf>
    <xf numFmtId="178" fontId="9" fillId="7" borderId="98" xfId="0" applyNumberFormat="1" applyFont="1" applyFill="1" applyBorder="1" applyAlignment="1" applyProtection="1">
      <alignment horizontal="center" vertical="center"/>
      <protection locked="0"/>
    </xf>
    <xf numFmtId="0" fontId="0" fillId="0" borderId="99" xfId="0" applyBorder="1" applyAlignment="1">
      <alignment horizontal="right" vertical="center"/>
    </xf>
    <xf numFmtId="0" fontId="0" fillId="7" borderId="98" xfId="0" applyFill="1" applyBorder="1" applyAlignment="1" applyProtection="1">
      <alignment horizontal="left" vertical="center"/>
      <protection locked="0"/>
    </xf>
    <xf numFmtId="0" fontId="0" fillId="7" borderId="100" xfId="0" applyFill="1" applyBorder="1" applyAlignment="1" applyProtection="1">
      <alignment horizontal="left" vertical="center"/>
      <protection locked="0"/>
    </xf>
    <xf numFmtId="0" fontId="16" fillId="2" borderId="101" xfId="0" applyFont="1" applyFill="1" applyBorder="1" applyAlignment="1" applyProtection="1">
      <alignment horizontal="center" vertical="center"/>
      <protection locked="0"/>
    </xf>
    <xf numFmtId="0" fontId="74" fillId="2" borderId="111" xfId="0" applyFont="1" applyFill="1" applyBorder="1" applyAlignment="1" applyProtection="1">
      <alignment horizontal="center" vertical="center"/>
      <protection locked="0"/>
    </xf>
    <xf numFmtId="0" fontId="76" fillId="0" borderId="91" xfId="0" applyFont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7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4" xfId="0" applyFont="1" applyBorder="1">
      <alignment vertical="center"/>
    </xf>
    <xf numFmtId="0" fontId="55" fillId="0" borderId="111" xfId="0" applyFont="1" applyBorder="1">
      <alignment vertical="center"/>
    </xf>
    <xf numFmtId="0" fontId="9" fillId="0" borderId="0" xfId="0" quotePrefix="1" applyFont="1">
      <alignment vertical="center"/>
    </xf>
    <xf numFmtId="0" fontId="9" fillId="0" borderId="3" xfId="0" applyFont="1" applyBorder="1">
      <alignment vertical="center"/>
    </xf>
    <xf numFmtId="0" fontId="31" fillId="0" borderId="4" xfId="0" applyFont="1" applyBorder="1">
      <alignment vertical="center"/>
    </xf>
    <xf numFmtId="0" fontId="34" fillId="0" borderId="0" xfId="0" applyFont="1">
      <alignment vertical="center"/>
    </xf>
    <xf numFmtId="0" fontId="48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9" fillId="2" borderId="25" xfId="0" applyFont="1" applyFill="1" applyBorder="1" applyAlignment="1" applyProtection="1">
      <alignment horizontal="center" vertical="center"/>
      <protection locked="0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0" fontId="50" fillId="0" borderId="0" xfId="0" applyFont="1" applyAlignment="1">
      <alignment vertical="center" wrapText="1"/>
    </xf>
    <xf numFmtId="0" fontId="67" fillId="0" borderId="0" xfId="0" applyFont="1">
      <alignment vertical="center"/>
    </xf>
    <xf numFmtId="0" fontId="84" fillId="7" borderId="25" xfId="0" applyFont="1" applyFill="1" applyBorder="1" applyAlignment="1" applyProtection="1">
      <alignment horizontal="center" vertical="center"/>
      <protection locked="0"/>
    </xf>
    <xf numFmtId="0" fontId="84" fillId="7" borderId="3" xfId="0" applyFont="1" applyFill="1" applyBorder="1" applyAlignment="1" applyProtection="1">
      <alignment horizontal="center" vertical="center"/>
      <protection locked="0"/>
    </xf>
    <xf numFmtId="0" fontId="15" fillId="7" borderId="138" xfId="0" applyFont="1" applyFill="1" applyBorder="1" applyAlignment="1" applyProtection="1">
      <alignment horizontal="center" vertical="center"/>
      <protection locked="0"/>
    </xf>
    <xf numFmtId="0" fontId="87" fillId="0" borderId="0" xfId="1" applyAlignment="1">
      <alignment vertical="center"/>
    </xf>
    <xf numFmtId="0" fontId="88" fillId="9" borderId="0" xfId="1" applyFont="1" applyFill="1" applyAlignment="1">
      <alignment vertical="center"/>
    </xf>
    <xf numFmtId="49" fontId="89" fillId="10" borderId="141" xfId="1" applyNumberFormat="1" applyFont="1" applyFill="1" applyBorder="1" applyAlignment="1">
      <alignment horizontal="center" vertical="center"/>
    </xf>
    <xf numFmtId="49" fontId="89" fillId="10" borderId="0" xfId="1" applyNumberFormat="1" applyFont="1" applyFill="1" applyAlignment="1">
      <alignment horizontal="center" vertical="center"/>
    </xf>
    <xf numFmtId="0" fontId="88" fillId="10" borderId="141" xfId="1" applyFont="1" applyFill="1" applyBorder="1" applyAlignment="1">
      <alignment horizontal="center" vertical="center"/>
    </xf>
    <xf numFmtId="49" fontId="89" fillId="11" borderId="0" xfId="1" applyNumberFormat="1" applyFont="1" applyFill="1" applyAlignment="1">
      <alignment horizontal="center" vertical="center"/>
    </xf>
    <xf numFmtId="0" fontId="88" fillId="11" borderId="0" xfId="1" applyFont="1" applyFill="1" applyAlignment="1">
      <alignment horizontal="center" vertical="center"/>
    </xf>
    <xf numFmtId="0" fontId="88" fillId="10" borderId="0" xfId="1" applyFont="1" applyFill="1" applyAlignment="1">
      <alignment horizontal="center" vertical="center"/>
    </xf>
    <xf numFmtId="49" fontId="89" fillId="11" borderId="0" xfId="1" applyNumberFormat="1" applyFont="1" applyFill="1" applyAlignment="1">
      <alignment vertical="center"/>
    </xf>
    <xf numFmtId="49" fontId="89" fillId="12" borderId="0" xfId="1" applyNumberFormat="1" applyFont="1" applyFill="1" applyAlignment="1">
      <alignment horizontal="center" vertical="center"/>
    </xf>
    <xf numFmtId="0" fontId="88" fillId="12" borderId="0" xfId="1" applyFont="1" applyFill="1" applyAlignment="1">
      <alignment horizontal="center" vertical="center"/>
    </xf>
    <xf numFmtId="49" fontId="89" fillId="13" borderId="0" xfId="1" applyNumberFormat="1" applyFont="1" applyFill="1" applyAlignment="1">
      <alignment horizontal="center" vertical="center"/>
    </xf>
    <xf numFmtId="0" fontId="88" fillId="13" borderId="0" xfId="1" applyFont="1" applyFill="1" applyAlignment="1">
      <alignment horizontal="center" vertical="center"/>
    </xf>
    <xf numFmtId="49" fontId="88" fillId="12" borderId="0" xfId="1" applyNumberFormat="1" applyFont="1" applyFill="1" applyAlignment="1">
      <alignment horizontal="center" vertical="center"/>
    </xf>
    <xf numFmtId="49" fontId="88" fillId="13" borderId="0" xfId="1" applyNumberFormat="1" applyFont="1" applyFill="1" applyAlignment="1">
      <alignment horizontal="center" vertical="center"/>
    </xf>
    <xf numFmtId="0" fontId="89" fillId="9" borderId="0" xfId="1" applyFont="1" applyFill="1" applyAlignment="1">
      <alignment horizontal="center" vertical="center"/>
    </xf>
    <xf numFmtId="49" fontId="91" fillId="12" borderId="142" xfId="1" applyNumberFormat="1" applyFont="1" applyFill="1" applyBorder="1" applyAlignment="1">
      <alignment horizontal="center" vertical="center"/>
    </xf>
    <xf numFmtId="0" fontId="92" fillId="0" borderId="142" xfId="1" applyFont="1" applyBorder="1" applyAlignment="1">
      <alignment horizontal="center" vertical="center"/>
    </xf>
    <xf numFmtId="0" fontId="93" fillId="9" borderId="0" xfId="1" applyFont="1" applyFill="1" applyAlignment="1">
      <alignment vertical="center"/>
    </xf>
    <xf numFmtId="49" fontId="88" fillId="11" borderId="141" xfId="1" applyNumberFormat="1" applyFont="1" applyFill="1" applyBorder="1" applyAlignment="1">
      <alignment horizontal="center" vertical="center"/>
    </xf>
    <xf numFmtId="180" fontId="88" fillId="11" borderId="141" xfId="1" applyNumberFormat="1" applyFont="1" applyFill="1" applyBorder="1" applyAlignment="1">
      <alignment horizontal="center" vertical="center"/>
    </xf>
    <xf numFmtId="2" fontId="89" fillId="11" borderId="141" xfId="1" applyNumberFormat="1" applyFont="1" applyFill="1" applyBorder="1" applyAlignment="1">
      <alignment horizontal="center" vertical="center"/>
    </xf>
    <xf numFmtId="49" fontId="89" fillId="11" borderId="141" xfId="1" applyNumberFormat="1" applyFont="1" applyFill="1" applyBorder="1" applyAlignment="1">
      <alignment horizontal="center" vertical="center"/>
    </xf>
    <xf numFmtId="49" fontId="88" fillId="11" borderId="0" xfId="1" applyNumberFormat="1" applyFont="1" applyFill="1" applyAlignment="1">
      <alignment horizontal="center" vertical="center"/>
    </xf>
    <xf numFmtId="0" fontId="88" fillId="9" borderId="0" xfId="1" applyFont="1" applyFill="1" applyAlignment="1">
      <alignment horizontal="center" vertical="center"/>
    </xf>
    <xf numFmtId="0" fontId="92" fillId="12" borderId="142" xfId="1" applyFont="1" applyFill="1" applyBorder="1" applyAlignment="1">
      <alignment horizontal="center" vertical="center"/>
    </xf>
    <xf numFmtId="180" fontId="89" fillId="10" borderId="0" xfId="1" applyNumberFormat="1" applyFont="1" applyFill="1" applyAlignment="1">
      <alignment horizontal="center" vertical="center"/>
    </xf>
    <xf numFmtId="1" fontId="89" fillId="10" borderId="0" xfId="1" applyNumberFormat="1" applyFont="1" applyFill="1" applyAlignment="1">
      <alignment horizontal="center" vertical="center"/>
    </xf>
    <xf numFmtId="2" fontId="89" fillId="10" borderId="0" xfId="1" applyNumberFormat="1" applyFont="1" applyFill="1" applyAlignment="1">
      <alignment horizontal="center" vertical="center"/>
    </xf>
    <xf numFmtId="49" fontId="88" fillId="10" borderId="0" xfId="1" applyNumberFormat="1" applyFont="1" applyFill="1" applyAlignment="1">
      <alignment horizontal="center" vertical="center"/>
    </xf>
    <xf numFmtId="0" fontId="91" fillId="9" borderId="0" xfId="1" applyFont="1" applyFill="1" applyAlignment="1">
      <alignment horizontal="center" vertical="center"/>
    </xf>
    <xf numFmtId="1" fontId="89" fillId="11" borderId="0" xfId="1" applyNumberFormat="1" applyFont="1" applyFill="1" applyAlignment="1">
      <alignment horizontal="center" vertical="center"/>
    </xf>
    <xf numFmtId="2" fontId="89" fillId="11" borderId="0" xfId="1" applyNumberFormat="1" applyFont="1" applyFill="1" applyAlignment="1">
      <alignment horizontal="center" vertical="center"/>
    </xf>
    <xf numFmtId="1" fontId="89" fillId="12" borderId="0" xfId="1" applyNumberFormat="1" applyFont="1" applyFill="1" applyAlignment="1">
      <alignment horizontal="center" vertical="center"/>
    </xf>
    <xf numFmtId="180" fontId="91" fillId="12" borderId="142" xfId="1" applyNumberFormat="1" applyFont="1" applyFill="1" applyBorder="1" applyAlignment="1">
      <alignment horizontal="center" vertical="center"/>
    </xf>
    <xf numFmtId="0" fontId="91" fillId="0" borderId="142" xfId="1" applyFont="1" applyBorder="1" applyAlignment="1">
      <alignment horizontal="center" vertical="center"/>
    </xf>
    <xf numFmtId="0" fontId="92" fillId="9" borderId="0" xfId="1" applyFont="1" applyFill="1" applyAlignment="1">
      <alignment vertical="center"/>
    </xf>
    <xf numFmtId="0" fontId="91" fillId="12" borderId="142" xfId="1" applyFont="1" applyFill="1" applyBorder="1" applyAlignment="1">
      <alignment horizontal="center" vertical="center"/>
    </xf>
    <xf numFmtId="180" fontId="91" fillId="12" borderId="141" xfId="1" applyNumberFormat="1" applyFont="1" applyFill="1" applyBorder="1" applyAlignment="1">
      <alignment horizontal="center" vertical="center"/>
    </xf>
    <xf numFmtId="49" fontId="88" fillId="11" borderId="0" xfId="1" applyNumberFormat="1" applyFont="1" applyFill="1" applyAlignment="1">
      <alignment vertical="center"/>
    </xf>
    <xf numFmtId="49" fontId="88" fillId="10" borderId="0" xfId="1" applyNumberFormat="1" applyFont="1" applyFill="1" applyAlignment="1">
      <alignment vertical="center"/>
    </xf>
    <xf numFmtId="0" fontId="89" fillId="11" borderId="0" xfId="1" applyFont="1" applyFill="1" applyAlignment="1">
      <alignment horizontal="center" vertical="center"/>
    </xf>
    <xf numFmtId="0" fontId="89" fillId="10" borderId="0" xfId="1" applyFont="1" applyFill="1" applyAlignment="1">
      <alignment horizontal="center" vertical="center"/>
    </xf>
    <xf numFmtId="0" fontId="89" fillId="14" borderId="142" xfId="1" applyFont="1" applyFill="1" applyBorder="1" applyAlignment="1">
      <alignment horizontal="center" vertical="center"/>
    </xf>
    <xf numFmtId="0" fontId="88" fillId="15" borderId="141" xfId="1" applyFont="1" applyFill="1" applyBorder="1" applyAlignment="1">
      <alignment horizontal="center" vertical="center"/>
    </xf>
    <xf numFmtId="0" fontId="88" fillId="16" borderId="141" xfId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9" fillId="3" borderId="25" xfId="0" applyFont="1" applyFill="1" applyBorder="1">
      <alignment vertical="center"/>
    </xf>
    <xf numFmtId="0" fontId="67" fillId="3" borderId="3" xfId="0" applyFont="1" applyFill="1" applyBorder="1" applyAlignment="1">
      <alignment vertical="center" wrapText="1"/>
    </xf>
    <xf numFmtId="0" fontId="67" fillId="0" borderId="25" xfId="0" applyFont="1" applyBorder="1" applyAlignment="1">
      <alignment vertical="center" wrapText="1"/>
    </xf>
    <xf numFmtId="0" fontId="67" fillId="0" borderId="3" xfId="0" applyFont="1" applyBorder="1" applyAlignment="1">
      <alignment vertical="center" wrapText="1"/>
    </xf>
    <xf numFmtId="0" fontId="0" fillId="2" borderId="30" xfId="0" applyFill="1" applyBorder="1" applyAlignment="1" applyProtection="1">
      <alignment horizontal="center" vertical="center"/>
      <protection locked="0"/>
    </xf>
    <xf numFmtId="0" fontId="1" fillId="0" borderId="17" xfId="0" applyFont="1" applyBorder="1">
      <alignment vertical="center"/>
    </xf>
    <xf numFmtId="0" fontId="0" fillId="0" borderId="0" xfId="0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49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6" xfId="0" applyFont="1" applyBorder="1">
      <alignment vertical="center"/>
    </xf>
    <xf numFmtId="0" fontId="49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103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6" xfId="0" applyBorder="1">
      <alignment vertical="center"/>
    </xf>
    <xf numFmtId="0" fontId="0" fillId="0" borderId="8" xfId="0" applyBorder="1" applyAlignment="1">
      <alignment horizontal="left" vertical="center"/>
    </xf>
    <xf numFmtId="0" fontId="2" fillId="0" borderId="26" xfId="0" applyFont="1" applyBorder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2" borderId="11" xfId="0" applyFont="1" applyFill="1" applyBorder="1" applyAlignment="1" applyProtection="1">
      <alignment vertical="center" wrapText="1"/>
      <protection locked="0"/>
    </xf>
    <xf numFmtId="0" fontId="14" fillId="2" borderId="12" xfId="0" applyFont="1" applyFill="1" applyBorder="1" applyAlignment="1" applyProtection="1">
      <alignment vertical="center" wrapText="1"/>
      <protection locked="0"/>
    </xf>
    <xf numFmtId="0" fontId="14" fillId="2" borderId="13" xfId="0" applyFont="1" applyFill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</xf>
    <xf numFmtId="0" fontId="1" fillId="0" borderId="22" xfId="0" applyFont="1" applyBorder="1" applyProtection="1">
      <alignment vertical="center"/>
    </xf>
    <xf numFmtId="0" fontId="20" fillId="2" borderId="11" xfId="0" applyFont="1" applyFill="1" applyBorder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0" fontId="12" fillId="2" borderId="19" xfId="0" applyFont="1" applyFill="1" applyBorder="1" applyAlignment="1" applyProtection="1">
      <alignment horizontal="left" vertical="center"/>
      <protection locked="0"/>
    </xf>
    <xf numFmtId="0" fontId="12" fillId="2" borderId="20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Protection="1">
      <alignment vertical="center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</xf>
    <xf numFmtId="0" fontId="16" fillId="0" borderId="16" xfId="0" applyFont="1" applyBorder="1" applyProtection="1">
      <alignment vertical="center"/>
    </xf>
    <xf numFmtId="0" fontId="17" fillId="0" borderId="0" xfId="0" applyFont="1" applyProtection="1">
      <alignment vertical="center"/>
    </xf>
    <xf numFmtId="0" fontId="18" fillId="0" borderId="2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5" fillId="0" borderId="1" xfId="0" applyFont="1" applyBorder="1" applyProtection="1">
      <alignment vertical="center"/>
    </xf>
    <xf numFmtId="0" fontId="15" fillId="0" borderId="3" xfId="0" applyFont="1" applyBorder="1" applyProtection="1">
      <alignment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3" fillId="0" borderId="15" xfId="0" applyFont="1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15" xfId="0" applyBorder="1" applyAlignment="1" applyProtection="1">
      <alignment horizontal="right" vertical="center"/>
    </xf>
    <xf numFmtId="0" fontId="0" fillId="0" borderId="5" xfId="0" applyBorder="1" applyAlignment="1" applyProtection="1">
      <alignment horizontal="right" vertical="center"/>
    </xf>
    <xf numFmtId="0" fontId="0" fillId="0" borderId="14" xfId="0" applyBorder="1" applyProtection="1">
      <alignment vertical="center"/>
    </xf>
    <xf numFmtId="0" fontId="0" fillId="0" borderId="15" xfId="0" applyBorder="1" applyAlignment="1" applyProtection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/>
    </xf>
    <xf numFmtId="0" fontId="27" fillId="0" borderId="24" xfId="0" applyFont="1" applyBorder="1" applyAlignment="1">
      <alignment horizontal="left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28" fillId="0" borderId="9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24" fillId="0" borderId="16" xfId="0" applyFont="1" applyBorder="1">
      <alignment vertical="center"/>
    </xf>
    <xf numFmtId="0" fontId="24" fillId="0" borderId="17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49" fontId="12" fillId="2" borderId="1" xfId="0" applyNumberFormat="1" applyFont="1" applyFill="1" applyBorder="1" applyAlignment="1" applyProtection="1">
      <alignment horizontal="left" vertical="center"/>
      <protection locked="0"/>
    </xf>
    <xf numFmtId="49" fontId="12" fillId="2" borderId="3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3" fillId="0" borderId="16" xfId="0" applyFont="1" applyBorder="1">
      <alignment vertical="center"/>
    </xf>
    <xf numFmtId="0" fontId="16" fillId="0" borderId="16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0" fillId="2" borderId="42" xfId="0" applyFont="1" applyFill="1" applyBorder="1" applyAlignment="1" applyProtection="1">
      <alignment vertical="center" wrapText="1"/>
      <protection locked="0"/>
    </xf>
    <xf numFmtId="0" fontId="10" fillId="2" borderId="43" xfId="0" applyFont="1" applyFill="1" applyBorder="1" applyAlignment="1" applyProtection="1">
      <alignment vertical="center" wrapText="1"/>
      <protection locked="0"/>
    </xf>
    <xf numFmtId="0" fontId="10" fillId="2" borderId="44" xfId="0" applyFont="1" applyFill="1" applyBorder="1" applyAlignment="1" applyProtection="1">
      <alignment vertical="center" wrapText="1"/>
      <protection locked="0"/>
    </xf>
    <xf numFmtId="176" fontId="9" fillId="0" borderId="4" xfId="0" applyNumberFormat="1" applyFont="1" applyBorder="1">
      <alignment vertical="center"/>
    </xf>
    <xf numFmtId="176" fontId="9" fillId="0" borderId="3" xfId="0" applyNumberFormat="1" applyFont="1" applyBorder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12" xfId="0" applyNumberFormat="1" applyFont="1" applyFill="1" applyBorder="1" applyAlignment="1" applyProtection="1">
      <alignment horizontal="center" vertical="center"/>
      <protection locked="0"/>
    </xf>
    <xf numFmtId="49" fontId="1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5" xfId="0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40" fillId="0" borderId="18" xfId="0" applyFont="1" applyBorder="1" applyAlignment="1">
      <alignment horizontal="left" vertical="center" wrapText="1"/>
    </xf>
    <xf numFmtId="0" fontId="40" fillId="0" borderId="19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left" vertical="center" wrapText="1"/>
    </xf>
    <xf numFmtId="0" fontId="40" fillId="0" borderId="34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37" xfId="0" applyFont="1" applyBorder="1" applyAlignment="1">
      <alignment horizontal="left" vertical="center" wrapText="1"/>
    </xf>
    <xf numFmtId="0" fontId="40" fillId="0" borderId="40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39" xfId="0" applyFont="1" applyBorder="1" applyAlignment="1">
      <alignment horizontal="left" vertical="center" wrapText="1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 vertical="top" wrapText="1"/>
    </xf>
    <xf numFmtId="0" fontId="43" fillId="0" borderId="19" xfId="0" applyFont="1" applyBorder="1" applyAlignment="1">
      <alignment horizontal="left" vertical="top" wrapText="1"/>
    </xf>
    <xf numFmtId="0" fontId="43" fillId="0" borderId="33" xfId="0" applyFont="1" applyBorder="1" applyAlignment="1">
      <alignment horizontal="left" vertical="top" wrapText="1"/>
    </xf>
    <xf numFmtId="0" fontId="43" fillId="0" borderId="34" xfId="0" applyFont="1" applyBorder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43" fillId="0" borderId="35" xfId="0" applyFont="1" applyBorder="1" applyAlignment="1">
      <alignment horizontal="left" vertical="top" wrapText="1"/>
    </xf>
    <xf numFmtId="0" fontId="43" fillId="0" borderId="40" xfId="0" applyFont="1" applyBorder="1" applyAlignment="1">
      <alignment horizontal="left" vertical="top" wrapText="1"/>
    </xf>
    <xf numFmtId="0" fontId="43" fillId="0" borderId="24" xfId="0" applyFont="1" applyBorder="1" applyAlignment="1">
      <alignment horizontal="left" vertical="top" wrapText="1"/>
    </xf>
    <xf numFmtId="0" fontId="43" fillId="0" borderId="41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 applyProtection="1">
      <alignment horizontal="center" vertical="center"/>
      <protection locked="0"/>
    </xf>
    <xf numFmtId="0" fontId="10" fillId="2" borderId="67" xfId="0" applyFont="1" applyFill="1" applyBorder="1" applyAlignment="1" applyProtection="1">
      <alignment vertical="center" wrapText="1"/>
      <protection locked="0"/>
    </xf>
    <xf numFmtId="0" fontId="10" fillId="2" borderId="61" xfId="0" applyFont="1" applyFill="1" applyBorder="1" applyAlignment="1" applyProtection="1">
      <alignment vertical="center" wrapText="1"/>
      <protection locked="0"/>
    </xf>
    <xf numFmtId="0" fontId="10" fillId="2" borderId="68" xfId="0" applyFont="1" applyFill="1" applyBorder="1" applyAlignment="1" applyProtection="1">
      <alignment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/>
    </xf>
    <xf numFmtId="0" fontId="2" fillId="5" borderId="61" xfId="0" applyFont="1" applyFill="1" applyBorder="1" applyAlignment="1">
      <alignment horizontal="center" vertical="center"/>
    </xf>
    <xf numFmtId="0" fontId="2" fillId="5" borderId="62" xfId="0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19" fillId="5" borderId="53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52" fillId="5" borderId="54" xfId="0" applyFont="1" applyFill="1" applyBorder="1" applyAlignment="1">
      <alignment horizontal="left" vertical="center"/>
    </xf>
    <xf numFmtId="0" fontId="52" fillId="5" borderId="55" xfId="0" applyFont="1" applyFill="1" applyBorder="1" applyAlignment="1">
      <alignment horizontal="left" vertical="center"/>
    </xf>
    <xf numFmtId="0" fontId="52" fillId="5" borderId="56" xfId="0" applyFont="1" applyFill="1" applyBorder="1" applyAlignment="1">
      <alignment horizontal="left" vertical="center"/>
    </xf>
    <xf numFmtId="0" fontId="36" fillId="5" borderId="54" xfId="0" applyFont="1" applyFill="1" applyBorder="1" applyAlignment="1">
      <alignment horizontal="center" vertical="center"/>
    </xf>
    <xf numFmtId="0" fontId="36" fillId="5" borderId="56" xfId="0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12" fillId="2" borderId="55" xfId="0" applyFont="1" applyFill="1" applyBorder="1" applyAlignment="1" applyProtection="1">
      <alignment horizontal="center" vertical="center"/>
      <protection locked="0"/>
    </xf>
    <xf numFmtId="0" fontId="12" fillId="2" borderId="56" xfId="0" applyFont="1" applyFill="1" applyBorder="1" applyAlignment="1" applyProtection="1">
      <alignment horizontal="center" vertical="center"/>
      <protection locked="0"/>
    </xf>
    <xf numFmtId="49" fontId="12" fillId="2" borderId="54" xfId="0" applyNumberFormat="1" applyFont="1" applyFill="1" applyBorder="1" applyAlignment="1" applyProtection="1">
      <alignment horizontal="center" vertical="center"/>
      <protection locked="0"/>
    </xf>
    <xf numFmtId="49" fontId="12" fillId="2" borderId="55" xfId="0" applyNumberFormat="1" applyFont="1" applyFill="1" applyBorder="1" applyAlignment="1" applyProtection="1">
      <alignment horizontal="center" vertical="center"/>
      <protection locked="0"/>
    </xf>
    <xf numFmtId="49" fontId="12" fillId="2" borderId="56" xfId="0" applyNumberFormat="1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77" fontId="12" fillId="2" borderId="73" xfId="0" applyNumberFormat="1" applyFont="1" applyFill="1" applyBorder="1" applyAlignment="1" applyProtection="1">
      <alignment horizontal="center" vertical="center"/>
      <protection locked="0"/>
    </xf>
    <xf numFmtId="177" fontId="12" fillId="2" borderId="74" xfId="0" applyNumberFormat="1" applyFont="1" applyFill="1" applyBorder="1" applyAlignment="1" applyProtection="1">
      <alignment horizontal="center" vertical="center"/>
      <protection locked="0"/>
    </xf>
    <xf numFmtId="49" fontId="57" fillId="2" borderId="4" xfId="0" applyNumberFormat="1" applyFont="1" applyFill="1" applyBorder="1" applyAlignment="1" applyProtection="1">
      <alignment horizontal="center" vertical="center"/>
      <protection locked="0"/>
    </xf>
    <xf numFmtId="49" fontId="57" fillId="2" borderId="3" xfId="0" applyNumberFormat="1" applyFont="1" applyFill="1" applyBorder="1" applyAlignment="1" applyProtection="1">
      <alignment horizontal="center" vertical="center"/>
      <protection locked="0"/>
    </xf>
    <xf numFmtId="0" fontId="58" fillId="0" borderId="18" xfId="0" applyFont="1" applyBorder="1" applyAlignment="1">
      <alignment horizontal="left" vertical="center" wrapText="1"/>
    </xf>
    <xf numFmtId="0" fontId="58" fillId="0" borderId="19" xfId="0" applyFont="1" applyBorder="1" applyAlignment="1">
      <alignment horizontal="left" vertical="center" wrapText="1"/>
    </xf>
    <xf numFmtId="0" fontId="58" fillId="0" borderId="72" xfId="0" applyFont="1" applyBorder="1" applyAlignment="1">
      <alignment horizontal="left" vertical="center" wrapText="1"/>
    </xf>
    <xf numFmtId="0" fontId="58" fillId="0" borderId="75" xfId="0" applyFont="1" applyBorder="1" applyAlignment="1">
      <alignment horizontal="left" vertical="center" wrapText="1"/>
    </xf>
    <xf numFmtId="0" fontId="58" fillId="0" borderId="65" xfId="0" applyFont="1" applyBorder="1" applyAlignment="1">
      <alignment horizontal="left" vertical="center" wrapText="1"/>
    </xf>
    <xf numFmtId="0" fontId="58" fillId="0" borderId="76" xfId="0" applyFont="1" applyBorder="1" applyAlignment="1">
      <alignment horizontal="left" vertical="center" wrapText="1"/>
    </xf>
    <xf numFmtId="0" fontId="0" fillId="0" borderId="7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71" xfId="0" applyFill="1" applyBorder="1" applyAlignment="1" applyProtection="1">
      <alignment horizontal="center" vertical="center"/>
      <protection locked="0"/>
    </xf>
    <xf numFmtId="0" fontId="19" fillId="0" borderId="7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56" fillId="0" borderId="48" xfId="0" applyFont="1" applyBorder="1" applyAlignment="1">
      <alignment horizontal="center" vertical="center" wrapText="1"/>
    </xf>
    <xf numFmtId="0" fontId="56" fillId="0" borderId="47" xfId="0" applyFont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16" fillId="0" borderId="15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14" xfId="0" applyFont="1" applyBorder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23" fillId="0" borderId="32" xfId="0" applyFont="1" applyBorder="1">
      <alignment vertical="center"/>
    </xf>
    <xf numFmtId="0" fontId="23" fillId="0" borderId="19" xfId="0" applyFont="1" applyBorder="1">
      <alignment vertical="center"/>
    </xf>
    <xf numFmtId="0" fontId="23" fillId="0" borderId="20" xfId="0" applyFont="1" applyBorder="1">
      <alignment vertical="center"/>
    </xf>
    <xf numFmtId="0" fontId="23" fillId="0" borderId="38" xfId="0" applyFont="1" applyBorder="1">
      <alignment vertical="center"/>
    </xf>
    <xf numFmtId="0" fontId="23" fillId="0" borderId="24" xfId="0" applyFont="1" applyBorder="1">
      <alignment vertical="center"/>
    </xf>
    <xf numFmtId="0" fontId="23" fillId="0" borderId="39" xfId="0" applyFont="1" applyBorder="1">
      <alignment vertical="center"/>
    </xf>
    <xf numFmtId="0" fontId="60" fillId="0" borderId="18" xfId="0" applyFont="1" applyBorder="1" applyAlignment="1">
      <alignment horizontal="center" vertical="center"/>
    </xf>
    <xf numFmtId="0" fontId="60" fillId="0" borderId="81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4" fillId="0" borderId="88" xfId="0" applyFont="1" applyBorder="1">
      <alignment vertical="center"/>
    </xf>
    <xf numFmtId="0" fontId="40" fillId="0" borderId="82" xfId="0" applyFont="1" applyBorder="1" applyAlignment="1">
      <alignment horizontal="center" vertical="center"/>
    </xf>
    <xf numFmtId="0" fontId="40" fillId="0" borderId="83" xfId="0" applyFont="1" applyBorder="1" applyAlignment="1">
      <alignment horizontal="center" vertical="center"/>
    </xf>
    <xf numFmtId="0" fontId="40" fillId="0" borderId="8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77" xfId="0" applyFont="1" applyBorder="1">
      <alignment vertical="center"/>
    </xf>
    <xf numFmtId="0" fontId="4" fillId="0" borderId="79" xfId="0" applyFont="1" applyBorder="1">
      <alignment vertical="center"/>
    </xf>
    <xf numFmtId="176" fontId="0" fillId="0" borderId="86" xfId="0" applyNumberFormat="1" applyBorder="1" applyAlignment="1">
      <alignment horizontal="center" vertical="center"/>
    </xf>
    <xf numFmtId="176" fontId="0" fillId="0" borderId="85" xfId="0" applyNumberFormat="1" applyBorder="1" applyAlignment="1">
      <alignment horizontal="center" vertical="center"/>
    </xf>
    <xf numFmtId="0" fontId="0" fillId="6" borderId="30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0" fillId="2" borderId="82" xfId="0" applyFill="1" applyBorder="1" applyAlignment="1" applyProtection="1">
      <alignment horizontal="center" vertical="center"/>
      <protection locked="0"/>
    </xf>
    <xf numFmtId="0" fontId="0" fillId="2" borderId="85" xfId="0" applyFill="1" applyBorder="1" applyAlignment="1" applyProtection="1">
      <alignment horizontal="center" vertical="center"/>
      <protection locked="0"/>
    </xf>
    <xf numFmtId="0" fontId="61" fillId="0" borderId="86" xfId="0" applyFont="1" applyBorder="1" applyAlignment="1">
      <alignment horizontal="center" vertical="center"/>
    </xf>
    <xf numFmtId="0" fontId="61" fillId="0" borderId="84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2" borderId="13" xfId="0" applyFont="1" applyFill="1" applyBorder="1" applyAlignment="1" applyProtection="1">
      <alignment horizontal="left" vertical="center" wrapText="1"/>
      <protection locked="0"/>
    </xf>
    <xf numFmtId="0" fontId="61" fillId="0" borderId="87" xfId="0" applyFont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0" fontId="36" fillId="5" borderId="3" xfId="0" applyFont="1" applyFill="1" applyBorder="1" applyAlignment="1">
      <alignment horizontal="center" vertical="center"/>
    </xf>
    <xf numFmtId="0" fontId="100" fillId="0" borderId="89" xfId="0" applyFont="1" applyBorder="1" applyAlignment="1">
      <alignment horizontal="left" vertical="center"/>
    </xf>
    <xf numFmtId="0" fontId="100" fillId="0" borderId="24" xfId="0" applyFont="1" applyBorder="1" applyAlignment="1">
      <alignment horizontal="left" vertical="center"/>
    </xf>
    <xf numFmtId="0" fontId="100" fillId="0" borderId="41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5" fillId="5" borderId="12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2" borderId="11" xfId="0" applyFont="1" applyFill="1" applyBorder="1" applyAlignment="1" applyProtection="1">
      <alignment vertical="center" wrapText="1"/>
      <protection locked="0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10" fillId="2" borderId="13" xfId="0" applyFont="1" applyFill="1" applyBorder="1" applyAlignment="1" applyProtection="1">
      <alignment vertical="center" wrapText="1"/>
      <protection locked="0"/>
    </xf>
    <xf numFmtId="0" fontId="65" fillId="5" borderId="1" xfId="0" applyFont="1" applyFill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176" fontId="12" fillId="0" borderId="11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0" fontId="66" fillId="6" borderId="90" xfId="0" applyFont="1" applyFill="1" applyBorder="1" applyAlignment="1">
      <alignment horizontal="center" vertical="center"/>
    </xf>
    <xf numFmtId="0" fontId="66" fillId="6" borderId="28" xfId="0" applyFont="1" applyFill="1" applyBorder="1" applyAlignment="1">
      <alignment horizontal="center" vertical="center"/>
    </xf>
    <xf numFmtId="0" fontId="66" fillId="6" borderId="38" xfId="0" applyFont="1" applyFill="1" applyBorder="1" applyAlignment="1">
      <alignment horizontal="center" vertical="center"/>
    </xf>
    <xf numFmtId="0" fontId="66" fillId="6" borderId="39" xfId="0" applyFont="1" applyFill="1" applyBorder="1" applyAlignment="1">
      <alignment horizontal="center" vertical="center"/>
    </xf>
    <xf numFmtId="0" fontId="64" fillId="6" borderId="90" xfId="0" applyFont="1" applyFill="1" applyBorder="1" applyAlignment="1">
      <alignment horizontal="center" vertical="center"/>
    </xf>
    <xf numFmtId="0" fontId="64" fillId="6" borderId="28" xfId="0" applyFont="1" applyFill="1" applyBorder="1" applyAlignment="1">
      <alignment horizontal="center" vertical="center"/>
    </xf>
    <xf numFmtId="0" fontId="64" fillId="6" borderId="91" xfId="0" applyFont="1" applyFill="1" applyBorder="1" applyAlignment="1">
      <alignment horizontal="center" vertical="center"/>
    </xf>
    <xf numFmtId="0" fontId="64" fillId="6" borderId="9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0" fillId="0" borderId="90" xfId="0" applyFont="1" applyBorder="1" applyAlignment="1">
      <alignment horizontal="left" vertical="center" wrapText="1"/>
    </xf>
    <xf numFmtId="0" fontId="100" fillId="0" borderId="30" xfId="0" applyFont="1" applyBorder="1" applyAlignment="1">
      <alignment horizontal="left" vertical="center" wrapText="1"/>
    </xf>
    <xf numFmtId="0" fontId="100" fillId="0" borderId="31" xfId="0" applyFont="1" applyBorder="1" applyAlignment="1">
      <alignment horizontal="left" vertical="center" wrapText="1"/>
    </xf>
    <xf numFmtId="0" fontId="100" fillId="0" borderId="36" xfId="0" applyFont="1" applyBorder="1" applyAlignment="1">
      <alignment horizontal="left" vertical="center" wrapText="1"/>
    </xf>
    <xf numFmtId="0" fontId="100" fillId="0" borderId="0" xfId="0" applyFont="1" applyAlignment="1">
      <alignment horizontal="left" vertical="center" wrapText="1"/>
    </xf>
    <xf numFmtId="0" fontId="100" fillId="0" borderId="35" xfId="0" applyFont="1" applyBorder="1" applyAlignment="1">
      <alignment horizontal="left" vertical="center" wrapText="1"/>
    </xf>
    <xf numFmtId="0" fontId="100" fillId="0" borderId="38" xfId="0" applyFont="1" applyBorder="1" applyAlignment="1">
      <alignment horizontal="left" vertical="center" wrapText="1"/>
    </xf>
    <xf numFmtId="0" fontId="100" fillId="0" borderId="24" xfId="0" applyFont="1" applyBorder="1" applyAlignment="1">
      <alignment horizontal="left" vertical="center" wrapText="1"/>
    </xf>
    <xf numFmtId="0" fontId="100" fillId="0" borderId="41" xfId="0" applyFont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/>
    </xf>
    <xf numFmtId="0" fontId="86" fillId="0" borderId="29" xfId="0" applyFont="1" applyBorder="1">
      <alignment vertical="center"/>
    </xf>
    <xf numFmtId="0" fontId="86" fillId="0" borderId="30" xfId="0" applyFont="1" applyBorder="1">
      <alignment vertical="center"/>
    </xf>
    <xf numFmtId="0" fontId="86" fillId="0" borderId="31" xfId="0" applyFont="1" applyBorder="1">
      <alignment vertical="center"/>
    </xf>
    <xf numFmtId="0" fontId="86" fillId="0" borderId="40" xfId="0" applyFont="1" applyBorder="1">
      <alignment vertical="center"/>
    </xf>
    <xf numFmtId="0" fontId="86" fillId="0" borderId="24" xfId="0" applyFont="1" applyBorder="1">
      <alignment vertical="center"/>
    </xf>
    <xf numFmtId="0" fontId="86" fillId="0" borderId="41" xfId="0" applyFont="1" applyBorder="1">
      <alignment vertical="center"/>
    </xf>
    <xf numFmtId="0" fontId="68" fillId="0" borderId="2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53" xfId="0" applyFont="1" applyBorder="1" applyAlignment="1">
      <alignment horizontal="left" vertical="center" wrapText="1"/>
    </xf>
    <xf numFmtId="0" fontId="9" fillId="0" borderId="152" xfId="0" applyFont="1" applyBorder="1" applyAlignment="1">
      <alignment horizontal="left" vertical="center"/>
    </xf>
    <xf numFmtId="0" fontId="9" fillId="0" borderId="151" xfId="0" applyFont="1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40" fillId="0" borderId="108" xfId="0" applyNumberFormat="1" applyFont="1" applyBorder="1" applyAlignment="1">
      <alignment horizontal="center" vertical="center"/>
    </xf>
    <xf numFmtId="176" fontId="40" fillId="0" borderId="110" xfId="0" applyNumberFormat="1" applyFont="1" applyBorder="1" applyAlignment="1">
      <alignment horizontal="center" vertical="center"/>
    </xf>
    <xf numFmtId="0" fontId="74" fillId="0" borderId="9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0" fillId="2" borderId="99" xfId="0" applyFont="1" applyFill="1" applyBorder="1" applyAlignment="1" applyProtection="1">
      <alignment horizontal="left" vertical="center" wrapText="1"/>
      <protection locked="0"/>
    </xf>
    <xf numFmtId="0" fontId="10" fillId="2" borderId="97" xfId="0" applyFont="1" applyFill="1" applyBorder="1" applyAlignment="1" applyProtection="1">
      <alignment horizontal="left" vertical="center" wrapText="1"/>
      <protection locked="0"/>
    </xf>
    <xf numFmtId="0" fontId="10" fillId="2" borderId="100" xfId="0" applyFont="1" applyFill="1" applyBorder="1" applyAlignment="1" applyProtection="1">
      <alignment horizontal="left" vertical="center" wrapText="1"/>
      <protection locked="0"/>
    </xf>
    <xf numFmtId="0" fontId="36" fillId="0" borderId="9" xfId="0" applyFont="1" applyBorder="1" applyAlignment="1">
      <alignment horizontal="center" vertical="center"/>
    </xf>
    <xf numFmtId="0" fontId="75" fillId="0" borderId="12" xfId="0" applyFont="1" applyBorder="1" applyAlignment="1">
      <alignment horizontal="center" vertical="center"/>
    </xf>
    <xf numFmtId="0" fontId="75" fillId="0" borderId="13" xfId="0" applyFont="1" applyBorder="1" applyAlignment="1">
      <alignment horizontal="center" vertical="center"/>
    </xf>
    <xf numFmtId="176" fontId="40" fillId="0" borderId="109" xfId="0" applyNumberFormat="1" applyFont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/>
    </xf>
    <xf numFmtId="0" fontId="72" fillId="0" borderId="106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69" fillId="0" borderId="96" xfId="0" applyFont="1" applyBorder="1" applyAlignment="1">
      <alignment horizontal="center" vertical="center"/>
    </xf>
    <xf numFmtId="0" fontId="69" fillId="0" borderId="97" xfId="0" applyFont="1" applyBorder="1" applyAlignment="1">
      <alignment horizontal="center" vertical="center"/>
    </xf>
    <xf numFmtId="0" fontId="69" fillId="0" borderId="98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0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69" fillId="0" borderId="96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/>
    </xf>
    <xf numFmtId="0" fontId="25" fillId="0" borderId="98" xfId="0" applyFont="1" applyBorder="1" applyAlignment="1">
      <alignment horizontal="center" vertical="center"/>
    </xf>
    <xf numFmtId="0" fontId="0" fillId="2" borderId="101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16" fillId="0" borderId="102" xfId="0" applyFont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0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13" fillId="0" borderId="9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9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49" fillId="0" borderId="0" xfId="0" applyFont="1">
      <alignment vertical="center"/>
    </xf>
    <xf numFmtId="0" fontId="49" fillId="0" borderId="4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74" fillId="0" borderId="2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0" fontId="74" fillId="0" borderId="3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1" fillId="0" borderId="4" xfId="0" applyFont="1" applyBorder="1" applyAlignment="1">
      <alignment horizontal="center" vertical="center"/>
    </xf>
    <xf numFmtId="0" fontId="81" fillId="0" borderId="1" xfId="0" applyFont="1" applyBorder="1" applyAlignment="1">
      <alignment horizontal="center" vertical="center"/>
    </xf>
    <xf numFmtId="0" fontId="81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 applyProtection="1">
      <alignment horizontal="center" vertical="center"/>
      <protection locked="0"/>
    </xf>
    <xf numFmtId="0" fontId="72" fillId="0" borderId="40" xfId="0" applyFont="1" applyBorder="1" applyAlignment="1">
      <alignment horizontal="center" vertical="top" wrapText="1"/>
    </xf>
    <xf numFmtId="0" fontId="72" fillId="0" borderId="24" xfId="0" applyFont="1" applyBorder="1" applyAlignment="1">
      <alignment horizontal="center" vertical="top" wrapText="1"/>
    </xf>
    <xf numFmtId="0" fontId="72" fillId="0" borderId="41" xfId="0" applyFont="1" applyBorder="1" applyAlignment="1">
      <alignment horizontal="center" vertical="top" wrapText="1"/>
    </xf>
    <xf numFmtId="0" fontId="19" fillId="0" borderId="38" xfId="0" applyFont="1" applyBorder="1" applyAlignment="1">
      <alignment horizontal="center" vertical="center"/>
    </xf>
    <xf numFmtId="0" fontId="30" fillId="2" borderId="18" xfId="0" applyFont="1" applyFill="1" applyBorder="1" applyAlignment="1" applyProtection="1">
      <alignment horizontal="left" vertical="top" wrapText="1"/>
      <protection locked="0"/>
    </xf>
    <xf numFmtId="0" fontId="30" fillId="2" borderId="19" xfId="0" applyFont="1" applyFill="1" applyBorder="1" applyAlignment="1" applyProtection="1">
      <alignment horizontal="left" vertical="top" wrapText="1"/>
      <protection locked="0"/>
    </xf>
    <xf numFmtId="0" fontId="30" fillId="2" borderId="33" xfId="0" applyFont="1" applyFill="1" applyBorder="1" applyAlignment="1" applyProtection="1">
      <alignment horizontal="left" vertical="top" wrapText="1"/>
      <protection locked="0"/>
    </xf>
    <xf numFmtId="0" fontId="30" fillId="2" borderId="34" xfId="0" applyFont="1" applyFill="1" applyBorder="1" applyAlignment="1" applyProtection="1">
      <alignment horizontal="left" vertical="top" wrapText="1"/>
      <protection locked="0"/>
    </xf>
    <xf numFmtId="0" fontId="30" fillId="2" borderId="0" xfId="0" applyFont="1" applyFill="1" applyAlignment="1" applyProtection="1">
      <alignment horizontal="left" vertical="top" wrapText="1"/>
      <protection locked="0"/>
    </xf>
    <xf numFmtId="0" fontId="30" fillId="2" borderId="35" xfId="0" applyFont="1" applyFill="1" applyBorder="1" applyAlignment="1" applyProtection="1">
      <alignment horizontal="left" vertical="top" wrapText="1"/>
      <protection locked="0"/>
    </xf>
    <xf numFmtId="0" fontId="30" fillId="2" borderId="40" xfId="0" applyFont="1" applyFill="1" applyBorder="1" applyAlignment="1" applyProtection="1">
      <alignment horizontal="left" vertical="top" wrapText="1"/>
      <protection locked="0"/>
    </xf>
    <xf numFmtId="0" fontId="30" fillId="2" borderId="24" xfId="0" applyFont="1" applyFill="1" applyBorder="1" applyAlignment="1" applyProtection="1">
      <alignment horizontal="left" vertical="top" wrapText="1"/>
      <protection locked="0"/>
    </xf>
    <xf numFmtId="0" fontId="30" fillId="2" borderId="41" xfId="0" applyFont="1" applyFill="1" applyBorder="1" applyAlignment="1" applyProtection="1">
      <alignment horizontal="left" vertical="top" wrapText="1"/>
      <protection locked="0"/>
    </xf>
    <xf numFmtId="0" fontId="49" fillId="2" borderId="4" xfId="0" applyFont="1" applyFill="1" applyBorder="1" applyAlignment="1" applyProtection="1">
      <alignment horizontal="center" vertical="center"/>
      <protection locked="0"/>
    </xf>
    <xf numFmtId="0" fontId="49" fillId="2" borderId="3" xfId="0" applyFont="1" applyFill="1" applyBorder="1" applyAlignment="1" applyProtection="1">
      <alignment horizontal="center" vertical="center"/>
      <protection locked="0"/>
    </xf>
    <xf numFmtId="0" fontId="79" fillId="0" borderId="32" xfId="0" applyFont="1" applyBorder="1" applyAlignment="1">
      <alignment horizontal="center" vertical="center" wrapText="1"/>
    </xf>
    <xf numFmtId="0" fontId="79" fillId="0" borderId="19" xfId="0" applyFont="1" applyBorder="1" applyAlignment="1">
      <alignment horizontal="center" vertical="center" wrapText="1"/>
    </xf>
    <xf numFmtId="0" fontId="79" fillId="0" borderId="20" xfId="0" applyFont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/>
    </xf>
    <xf numFmtId="0" fontId="78" fillId="0" borderId="3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65" fillId="0" borderId="3" xfId="0" applyFont="1" applyBorder="1" applyAlignment="1">
      <alignment horizontal="center" vertical="center"/>
    </xf>
    <xf numFmtId="0" fontId="65" fillId="0" borderId="18" xfId="0" applyFont="1" applyBorder="1" applyAlignment="1">
      <alignment horizontal="center" vertical="center"/>
    </xf>
    <xf numFmtId="0" fontId="65" fillId="0" borderId="20" xfId="0" applyFont="1" applyBorder="1" applyAlignment="1">
      <alignment horizontal="center" vertical="center"/>
    </xf>
    <xf numFmtId="0" fontId="65" fillId="0" borderId="40" xfId="0" applyFont="1" applyBorder="1" applyAlignment="1">
      <alignment horizontal="center" vertical="center"/>
    </xf>
    <xf numFmtId="0" fontId="65" fillId="0" borderId="39" xfId="0" applyFont="1" applyBorder="1" applyAlignment="1">
      <alignment horizontal="center" vertical="center"/>
    </xf>
    <xf numFmtId="0" fontId="74" fillId="0" borderId="6" xfId="0" applyFont="1" applyBorder="1" applyAlignment="1">
      <alignment horizontal="center" vertical="center"/>
    </xf>
    <xf numFmtId="0" fontId="74" fillId="0" borderId="5" xfId="0" applyFont="1" applyBorder="1" applyAlignment="1">
      <alignment horizontal="center" vertical="center"/>
    </xf>
    <xf numFmtId="0" fontId="74" fillId="0" borderId="14" xfId="0" applyFont="1" applyBorder="1" applyAlignment="1">
      <alignment horizontal="center" vertical="center"/>
    </xf>
    <xf numFmtId="0" fontId="78" fillId="0" borderId="15" xfId="0" applyFont="1" applyBorder="1" applyAlignment="1">
      <alignment horizontal="center" vertical="center"/>
    </xf>
    <xf numFmtId="0" fontId="78" fillId="0" borderId="5" xfId="0" applyFont="1" applyBorder="1" applyAlignment="1">
      <alignment horizontal="center" vertical="center"/>
    </xf>
    <xf numFmtId="0" fontId="78" fillId="0" borderId="14" xfId="0" applyFont="1" applyBorder="1" applyAlignment="1">
      <alignment horizontal="center" vertical="center"/>
    </xf>
    <xf numFmtId="0" fontId="9" fillId="7" borderId="25" xfId="0" applyFont="1" applyFill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11" fillId="0" borderId="123" xfId="0" applyFont="1" applyBorder="1" applyAlignment="1">
      <alignment horizontal="center" vertical="center"/>
    </xf>
    <xf numFmtId="0" fontId="82" fillId="0" borderId="122" xfId="0" applyFont="1" applyBorder="1" applyAlignment="1">
      <alignment horizontal="center" vertical="center"/>
    </xf>
    <xf numFmtId="0" fontId="82" fillId="0" borderId="121" xfId="0" applyFont="1" applyBorder="1" applyAlignment="1">
      <alignment horizontal="center" vertical="center"/>
    </xf>
    <xf numFmtId="0" fontId="82" fillId="0" borderId="118" xfId="0" applyFont="1" applyBorder="1" applyAlignment="1">
      <alignment horizontal="center" vertical="center"/>
    </xf>
    <xf numFmtId="0" fontId="82" fillId="0" borderId="103" xfId="0" applyFont="1" applyBorder="1" applyAlignment="1">
      <alignment horizontal="center" vertical="center"/>
    </xf>
    <xf numFmtId="0" fontId="82" fillId="0" borderId="104" xfId="0" applyFont="1" applyBorder="1" applyAlignment="1">
      <alignment horizontal="center" vertical="center"/>
    </xf>
    <xf numFmtId="0" fontId="9" fillId="7" borderId="133" xfId="0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79" fontId="9" fillId="0" borderId="99" xfId="0" applyNumberFormat="1" applyFont="1" applyBorder="1" applyAlignment="1">
      <alignment horizontal="center" vertical="center"/>
    </xf>
    <xf numFmtId="179" fontId="9" fillId="0" borderId="98" xfId="0" applyNumberFormat="1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78" fillId="8" borderId="115" xfId="0" applyFont="1" applyFill="1" applyBorder="1" applyAlignment="1">
      <alignment horizontal="center" vertical="center"/>
    </xf>
    <xf numFmtId="0" fontId="78" fillId="8" borderId="116" xfId="0" applyFont="1" applyFill="1" applyBorder="1" applyAlignment="1">
      <alignment horizontal="center" vertical="center"/>
    </xf>
    <xf numFmtId="49" fontId="8" fillId="0" borderId="115" xfId="0" applyNumberFormat="1" applyFont="1" applyBorder="1" applyAlignment="1">
      <alignment horizontal="center" vertical="center"/>
    </xf>
    <xf numFmtId="49" fontId="0" fillId="0" borderId="117" xfId="0" applyNumberFormat="1" applyBorder="1" applyAlignment="1">
      <alignment horizontal="center" vertical="center"/>
    </xf>
    <xf numFmtId="49" fontId="0" fillId="0" borderId="116" xfId="0" applyNumberFormat="1" applyBorder="1" applyAlignment="1">
      <alignment horizontal="center" vertical="center"/>
    </xf>
    <xf numFmtId="0" fontId="17" fillId="0" borderId="118" xfId="0" applyFont="1" applyBorder="1" applyAlignment="1">
      <alignment horizontal="center" vertical="center"/>
    </xf>
    <xf numFmtId="0" fontId="17" fillId="0" borderId="103" xfId="0" applyFont="1" applyBorder="1" applyAlignment="1">
      <alignment horizontal="center" vertical="center"/>
    </xf>
    <xf numFmtId="0" fontId="17" fillId="0" borderId="104" xfId="0" applyFont="1" applyBorder="1" applyAlignment="1">
      <alignment horizontal="center" vertical="center"/>
    </xf>
    <xf numFmtId="0" fontId="74" fillId="0" borderId="112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" fillId="7" borderId="65" xfId="0" applyFont="1" applyFill="1" applyBorder="1" applyAlignment="1" applyProtection="1">
      <alignment horizontal="left" vertical="center"/>
      <protection locked="0"/>
    </xf>
    <xf numFmtId="0" fontId="2" fillId="7" borderId="76" xfId="0" applyFont="1" applyFill="1" applyBorder="1" applyAlignment="1" applyProtection="1">
      <alignment horizontal="left" vertical="center"/>
      <protection locked="0"/>
    </xf>
    <xf numFmtId="0" fontId="0" fillId="0" borderId="123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85" fillId="0" borderId="130" xfId="0" applyFont="1" applyBorder="1" applyAlignment="1">
      <alignment horizontal="center" vertical="center"/>
    </xf>
    <xf numFmtId="0" fontId="12" fillId="0" borderId="123" xfId="0" applyFont="1" applyBorder="1" applyAlignment="1">
      <alignment horizontal="center" vertical="center"/>
    </xf>
    <xf numFmtId="0" fontId="22" fillId="0" borderId="122" xfId="0" applyFont="1" applyBorder="1" applyAlignment="1">
      <alignment horizontal="center" vertical="center"/>
    </xf>
    <xf numFmtId="0" fontId="22" fillId="0" borderId="121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0" fontId="22" fillId="0" borderId="103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9" fillId="0" borderId="117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134" xfId="0" applyFont="1" applyBorder="1" applyAlignment="1" applyProtection="1">
      <alignment horizontal="center" vertical="center"/>
      <protection locked="0"/>
    </xf>
    <xf numFmtId="0" fontId="86" fillId="0" borderId="0" xfId="0" applyFont="1" applyAlignment="1">
      <alignment horizontal="center" vertical="center"/>
    </xf>
    <xf numFmtId="0" fontId="86" fillId="0" borderId="50" xfId="0" applyFont="1" applyBorder="1" applyAlignment="1">
      <alignment horizontal="center" vertical="center" wrapText="1"/>
    </xf>
    <xf numFmtId="0" fontId="86" fillId="0" borderId="139" xfId="0" applyFont="1" applyBorder="1" applyAlignment="1">
      <alignment horizontal="center" vertical="center"/>
    </xf>
    <xf numFmtId="0" fontId="86" fillId="0" borderId="50" xfId="0" applyFont="1" applyBorder="1" applyAlignment="1">
      <alignment horizontal="center" vertical="center"/>
    </xf>
    <xf numFmtId="0" fontId="86" fillId="0" borderId="34" xfId="0" applyFont="1" applyBorder="1" applyAlignment="1">
      <alignment horizontal="center" vertical="center"/>
    </xf>
    <xf numFmtId="0" fontId="86" fillId="0" borderId="37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/>
    </xf>
    <xf numFmtId="0" fontId="86" fillId="0" borderId="51" xfId="0" applyFont="1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72" fillId="0" borderId="137" xfId="0" applyFont="1" applyBorder="1" applyAlignment="1">
      <alignment horizontal="center" vertical="center"/>
    </xf>
    <xf numFmtId="0" fontId="72" fillId="0" borderId="27" xfId="0" applyFont="1" applyBorder="1" applyAlignment="1">
      <alignment horizontal="center" vertical="center"/>
    </xf>
    <xf numFmtId="0" fontId="72" fillId="0" borderId="18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8" fillId="0" borderId="130" xfId="0" applyFont="1" applyBorder="1" applyAlignment="1">
      <alignment horizontal="center" vertical="center"/>
    </xf>
    <xf numFmtId="0" fontId="78" fillId="8" borderId="114" xfId="0" applyFont="1" applyFill="1" applyBorder="1" applyAlignment="1">
      <alignment horizontal="center" vertical="center"/>
    </xf>
    <xf numFmtId="179" fontId="9" fillId="0" borderId="120" xfId="0" applyNumberFormat="1" applyFont="1" applyBorder="1" applyAlignment="1">
      <alignment horizontal="center" vertical="center"/>
    </xf>
    <xf numFmtId="0" fontId="10" fillId="0" borderId="124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9" xfId="0" applyBorder="1" applyAlignment="1">
      <alignment vertical="center" wrapText="1"/>
    </xf>
    <xf numFmtId="0" fontId="0" fillId="0" borderId="8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113" xfId="0" applyBorder="1" applyAlignment="1">
      <alignment vertical="center" wrapText="1"/>
    </xf>
    <xf numFmtId="0" fontId="13" fillId="0" borderId="25" xfId="0" applyFont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85" fillId="0" borderId="136" xfId="0" applyFont="1" applyBorder="1" applyAlignment="1">
      <alignment horizontal="center" vertical="center"/>
    </xf>
    <xf numFmtId="0" fontId="10" fillId="0" borderId="146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49" fillId="0" borderId="131" xfId="0" applyFont="1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35" fillId="0" borderId="12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9" fillId="0" borderId="1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27" xfId="0" applyFont="1" applyBorder="1" applyAlignment="1">
      <alignment horizontal="center" vertical="center"/>
    </xf>
    <xf numFmtId="0" fontId="9" fillId="7" borderId="132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left" vertical="center"/>
    </xf>
    <xf numFmtId="0" fontId="16" fillId="0" borderId="127" xfId="0" applyFont="1" applyBorder="1" applyAlignment="1">
      <alignment horizontal="center" vertical="center"/>
    </xf>
    <xf numFmtId="176" fontId="9" fillId="7" borderId="27" xfId="0" applyNumberFormat="1" applyFont="1" applyFill="1" applyBorder="1" applyAlignment="1" applyProtection="1">
      <alignment horizontal="center" vertical="center"/>
      <protection locked="0"/>
    </xf>
    <xf numFmtId="0" fontId="9" fillId="7" borderId="27" xfId="0" applyFont="1" applyFill="1" applyBorder="1" applyAlignment="1" applyProtection="1">
      <alignment horizontal="center" vertical="center"/>
      <protection locked="0"/>
    </xf>
    <xf numFmtId="0" fontId="9" fillId="7" borderId="125" xfId="0" applyFont="1" applyFill="1" applyBorder="1" applyAlignment="1" applyProtection="1">
      <alignment horizontal="center" vertical="center"/>
      <protection locked="0"/>
    </xf>
    <xf numFmtId="0" fontId="19" fillId="0" borderId="27" xfId="0" applyFont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92" fillId="16" borderId="141" xfId="1" applyFont="1" applyFill="1" applyBorder="1" applyAlignment="1">
      <alignment horizontal="center" vertical="center"/>
    </xf>
    <xf numFmtId="0" fontId="94" fillId="0" borderId="141" xfId="1" applyFont="1" applyBorder="1" applyAlignment="1">
      <alignment vertical="center"/>
    </xf>
    <xf numFmtId="0" fontId="92" fillId="15" borderId="141" xfId="1" applyFont="1" applyFill="1" applyBorder="1" applyAlignment="1">
      <alignment horizontal="center" vertical="center"/>
    </xf>
    <xf numFmtId="0" fontId="92" fillId="14" borderId="141" xfId="1" applyFont="1" applyFill="1" applyBorder="1" applyAlignment="1">
      <alignment horizontal="center" vertical="center"/>
    </xf>
    <xf numFmtId="0" fontId="9" fillId="2" borderId="146" xfId="0" applyFont="1" applyFill="1" applyBorder="1" applyAlignment="1" applyProtection="1">
      <alignment horizontal="center" vertical="center"/>
      <protection locked="0"/>
    </xf>
    <xf numFmtId="0" fontId="9" fillId="2" borderId="145" xfId="0" applyFont="1" applyFill="1" applyBorder="1" applyAlignment="1" applyProtection="1">
      <alignment horizontal="center" vertical="center"/>
      <protection locked="0"/>
    </xf>
    <xf numFmtId="0" fontId="25" fillId="17" borderId="96" xfId="0" applyFont="1" applyFill="1" applyBorder="1" applyAlignment="1">
      <alignment horizontal="center" vertical="center" wrapText="1"/>
    </xf>
    <xf numFmtId="0" fontId="25" fillId="17" borderId="120" xfId="0" applyFont="1" applyFill="1" applyBorder="1" applyAlignment="1">
      <alignment horizontal="center" vertical="center" wrapText="1"/>
    </xf>
    <xf numFmtId="0" fontId="95" fillId="17" borderId="96" xfId="0" applyFont="1" applyFill="1" applyBorder="1" applyAlignment="1">
      <alignment horizontal="center" vertical="center" wrapText="1"/>
    </xf>
    <xf numFmtId="0" fontId="95" fillId="17" borderId="120" xfId="0" applyFont="1" applyFill="1" applyBorder="1" applyAlignment="1">
      <alignment horizontal="center" vertical="center" wrapText="1"/>
    </xf>
    <xf numFmtId="0" fontId="25" fillId="6" borderId="96" xfId="0" applyFont="1" applyFill="1" applyBorder="1" applyAlignment="1">
      <alignment horizontal="center" vertical="center"/>
    </xf>
    <xf numFmtId="0" fontId="25" fillId="6" borderId="120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2" borderId="147" xfId="0" applyFill="1" applyBorder="1" applyAlignment="1" applyProtection="1">
      <alignment horizontal="center" vertical="center"/>
      <protection locked="0"/>
    </xf>
    <xf numFmtId="49" fontId="11" fillId="2" borderId="144" xfId="0" applyNumberFormat="1" applyFont="1" applyFill="1" applyBorder="1" applyAlignment="1" applyProtection="1">
      <alignment horizontal="center" vertical="center"/>
      <protection locked="0"/>
    </xf>
    <xf numFmtId="49" fontId="11" fillId="2" borderId="114" xfId="0" applyNumberFormat="1" applyFont="1" applyFill="1" applyBorder="1" applyAlignment="1" applyProtection="1">
      <alignment horizontal="center" vertical="center"/>
      <protection locked="0"/>
    </xf>
    <xf numFmtId="0" fontId="2" fillId="0" borderId="145" xfId="0" applyFont="1" applyBorder="1" applyAlignment="1">
      <alignment horizontal="center" vertical="center"/>
    </xf>
    <xf numFmtId="0" fontId="25" fillId="3" borderId="96" xfId="0" applyFont="1" applyFill="1" applyBorder="1" applyAlignment="1">
      <alignment horizontal="center" vertical="center"/>
    </xf>
    <xf numFmtId="0" fontId="25" fillId="3" borderId="120" xfId="0" applyFont="1" applyFill="1" applyBorder="1" applyAlignment="1">
      <alignment horizontal="center" vertical="center"/>
    </xf>
    <xf numFmtId="181" fontId="9" fillId="0" borderId="146" xfId="0" applyNumberFormat="1" applyFont="1" applyBorder="1" applyAlignment="1">
      <alignment horizontal="center" vertical="center"/>
    </xf>
    <xf numFmtId="181" fontId="9" fillId="0" borderId="145" xfId="0" applyNumberFormat="1" applyFont="1" applyBorder="1" applyAlignment="1">
      <alignment horizontal="center" vertical="center"/>
    </xf>
    <xf numFmtId="0" fontId="25" fillId="17" borderId="96" xfId="0" applyFont="1" applyFill="1" applyBorder="1" applyAlignment="1">
      <alignment horizontal="center" vertical="center"/>
    </xf>
    <xf numFmtId="0" fontId="25" fillId="17" borderId="120" xfId="0" applyFont="1" applyFill="1" applyBorder="1" applyAlignment="1">
      <alignment horizontal="center" vertical="center"/>
    </xf>
    <xf numFmtId="0" fontId="10" fillId="2" borderId="75" xfId="0" applyFont="1" applyFill="1" applyBorder="1" applyAlignment="1" applyProtection="1">
      <alignment vertical="center" wrapText="1"/>
      <protection locked="0"/>
    </xf>
    <xf numFmtId="0" fontId="10" fillId="2" borderId="65" xfId="0" applyFont="1" applyFill="1" applyBorder="1" applyAlignment="1" applyProtection="1">
      <alignment vertical="center" wrapText="1"/>
      <protection locked="0"/>
    </xf>
    <xf numFmtId="0" fontId="10" fillId="2" borderId="143" xfId="0" applyFont="1" applyFill="1" applyBorder="1" applyAlignment="1" applyProtection="1">
      <alignment vertical="center" wrapText="1"/>
      <protection locked="0"/>
    </xf>
    <xf numFmtId="0" fontId="19" fillId="0" borderId="32" xfId="0" applyFont="1" applyBorder="1">
      <alignment vertical="center"/>
    </xf>
    <xf numFmtId="0" fontId="19" fillId="0" borderId="19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38" xfId="0" applyFont="1" applyBorder="1">
      <alignment vertical="center"/>
    </xf>
    <xf numFmtId="0" fontId="19" fillId="0" borderId="24" xfId="0" applyFont="1" applyBorder="1">
      <alignment vertical="center"/>
    </xf>
    <xf numFmtId="0" fontId="19" fillId="0" borderId="39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4" fillId="0" borderId="2" xfId="0" applyFont="1" applyBorder="1">
      <alignment vertical="center"/>
    </xf>
    <xf numFmtId="0" fontId="24" fillId="0" borderId="1" xfId="0" applyFont="1" applyBorder="1">
      <alignment vertical="center"/>
    </xf>
    <xf numFmtId="0" fontId="24" fillId="0" borderId="3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" fillId="4" borderId="90" xfId="0" applyFont="1" applyFill="1" applyBorder="1" applyAlignment="1">
      <alignment horizontal="center" vertical="center" wrapText="1"/>
    </xf>
    <xf numFmtId="0" fontId="2" fillId="4" borderId="91" xfId="0" applyFont="1" applyFill="1" applyBorder="1" applyAlignment="1">
      <alignment horizontal="center" vertical="center" wrapText="1"/>
    </xf>
    <xf numFmtId="0" fontId="96" fillId="0" borderId="150" xfId="0" applyFont="1" applyBorder="1" applyAlignment="1">
      <alignment horizontal="center" vertical="center" wrapText="1"/>
    </xf>
    <xf numFmtId="0" fontId="96" fillId="0" borderId="149" xfId="0" applyFont="1" applyBorder="1" applyAlignment="1">
      <alignment horizontal="center" vertical="center" wrapText="1"/>
    </xf>
    <xf numFmtId="0" fontId="96" fillId="0" borderId="148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6" fillId="0" borderId="4" xfId="0" applyFont="1" applyBorder="1" applyAlignment="1">
      <alignment vertical="center" wrapText="1"/>
    </xf>
    <xf numFmtId="0" fontId="86" fillId="0" borderId="1" xfId="0" applyFont="1" applyBorder="1" applyAlignment="1">
      <alignment vertical="center" wrapText="1"/>
    </xf>
    <xf numFmtId="0" fontId="86" fillId="0" borderId="8" xfId="0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8" fillId="0" borderId="15" xfId="0" applyFont="1" applyBorder="1" applyAlignment="1">
      <alignment horizontal="center" vertical="center"/>
    </xf>
    <xf numFmtId="0" fontId="98" fillId="0" borderId="5" xfId="0" applyFont="1" applyBorder="1" applyAlignment="1">
      <alignment horizontal="center" vertical="center"/>
    </xf>
    <xf numFmtId="0" fontId="98" fillId="0" borderId="14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60" fillId="0" borderId="1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1" fontId="12" fillId="2" borderId="4" xfId="0" applyNumberFormat="1" applyFont="1" applyFill="1" applyBorder="1" applyAlignment="1" applyProtection="1">
      <alignment horizontal="center" vertical="center"/>
      <protection locked="0"/>
    </xf>
    <xf numFmtId="181" fontId="12" fillId="2" borderId="3" xfId="0" applyNumberFormat="1" applyFont="1" applyFill="1" applyBorder="1" applyAlignment="1" applyProtection="1">
      <alignment horizontal="center" vertical="center"/>
      <protection locked="0"/>
    </xf>
    <xf numFmtId="0" fontId="81" fillId="0" borderId="11" xfId="0" applyFont="1" applyBorder="1" applyAlignment="1">
      <alignment horizontal="center" vertical="center"/>
    </xf>
    <xf numFmtId="0" fontId="8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0" fontId="99" fillId="0" borderId="8" xfId="0" applyFont="1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181" fontId="12" fillId="2" borderId="8" xfId="0" applyNumberFormat="1" applyFont="1" applyFill="1" applyBorder="1" applyAlignment="1" applyProtection="1">
      <alignment horizontal="center" vertical="center"/>
      <protection locked="0"/>
    </xf>
    <xf numFmtId="0" fontId="81" fillId="0" borderId="13" xfId="0" applyFont="1" applyBorder="1" applyAlignment="1">
      <alignment horizontal="center" vertical="center"/>
    </xf>
    <xf numFmtId="0" fontId="49" fillId="2" borderId="15" xfId="0" applyFont="1" applyFill="1" applyBorder="1" applyAlignment="1" applyProtection="1">
      <alignment horizontal="center" vertical="center"/>
      <protection locked="0"/>
    </xf>
    <xf numFmtId="0" fontId="49" fillId="2" borderId="14" xfId="0" applyFont="1" applyFill="1" applyBorder="1" applyAlignment="1" applyProtection="1">
      <alignment horizontal="center" vertical="center"/>
      <protection locked="0"/>
    </xf>
    <xf numFmtId="0" fontId="19" fillId="0" borderId="1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81" fillId="0" borderId="22" xfId="0" applyFont="1" applyBorder="1" applyAlignment="1">
      <alignment horizontal="center" vertical="center"/>
    </xf>
    <xf numFmtId="0" fontId="81" fillId="0" borderId="94" xfId="0" applyFont="1" applyBorder="1" applyAlignment="1">
      <alignment horizontal="center" vertical="center"/>
    </xf>
    <xf numFmtId="0" fontId="81" fillId="0" borderId="21" xfId="0" applyFont="1" applyBorder="1" applyAlignment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19" fillId="0" borderId="9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93" xfId="0" applyFont="1" applyBorder="1" applyAlignment="1">
      <alignment horizontal="center" vertical="center"/>
    </xf>
    <xf numFmtId="0" fontId="16" fillId="0" borderId="93" xfId="0" applyFont="1" applyBorder="1">
      <alignment vertical="center"/>
    </xf>
    <xf numFmtId="0" fontId="16" fillId="0" borderId="25" xfId="0" applyFont="1" applyBorder="1">
      <alignment vertical="center"/>
    </xf>
    <xf numFmtId="0" fontId="4" fillId="0" borderId="9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2" borderId="93" xfId="0" applyFill="1" applyBorder="1" applyAlignment="1" applyProtection="1">
      <alignment horizontal="center" vertical="center"/>
      <protection locked="0"/>
    </xf>
    <xf numFmtId="0" fontId="105" fillId="18" borderId="23" xfId="0" applyFont="1" applyFill="1" applyBorder="1" applyAlignment="1">
      <alignment horizontal="center" vertical="center"/>
    </xf>
    <xf numFmtId="0" fontId="105" fillId="18" borderId="16" xfId="0" applyFont="1" applyFill="1" applyBorder="1" applyAlignment="1">
      <alignment horizontal="center" vertical="center"/>
    </xf>
    <xf numFmtId="0" fontId="104" fillId="18" borderId="16" xfId="0" applyFont="1" applyFill="1" applyBorder="1" applyAlignment="1">
      <alignment horizontal="center" vertical="center"/>
    </xf>
    <xf numFmtId="0" fontId="104" fillId="18" borderId="16" xfId="0" applyFont="1" applyFill="1" applyBorder="1">
      <alignment vertical="center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6" xfId="0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16" fillId="0" borderId="23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center" vertical="center"/>
    </xf>
    <xf numFmtId="0" fontId="15" fillId="0" borderId="16" xfId="0" applyFont="1" applyFill="1" applyBorder="1" applyAlignment="1" applyProtection="1">
      <alignment horizontal="center" vertical="center"/>
    </xf>
    <xf numFmtId="0" fontId="15" fillId="0" borderId="17" xfId="0" applyFont="1" applyFill="1" applyBorder="1" applyAlignment="1" applyProtection="1">
      <alignment horizontal="center" vertical="center"/>
    </xf>
    <xf numFmtId="0" fontId="106" fillId="0" borderId="2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86" fillId="0" borderId="23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2" fillId="0" borderId="9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5" fillId="0" borderId="93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106" fillId="0" borderId="93" xfId="0" applyFont="1" applyBorder="1" applyAlignment="1" applyProtection="1">
      <alignment horizontal="center" vertical="center"/>
    </xf>
    <xf numFmtId="0" fontId="106" fillId="0" borderId="25" xfId="0" applyFont="1" applyBorder="1" applyAlignment="1" applyProtection="1">
      <alignment horizontal="center" vertical="center"/>
    </xf>
    <xf numFmtId="0" fontId="0" fillId="2" borderId="25" xfId="0" applyFont="1" applyFill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93" xfId="0" applyBorder="1" applyAlignment="1" applyProtection="1">
      <alignment horizontal="center" vertical="center"/>
    </xf>
    <xf numFmtId="0" fontId="0" fillId="2" borderId="26" xfId="0" applyFont="1" applyFill="1" applyBorder="1" applyAlignment="1" applyProtection="1">
      <alignment horizontal="center" vertical="center"/>
      <protection locked="0"/>
    </xf>
    <xf numFmtId="181" fontId="0" fillId="0" borderId="93" xfId="0" applyNumberFormat="1" applyFont="1" applyFill="1" applyBorder="1" applyAlignment="1" applyProtection="1">
      <alignment horizontal="center" vertical="center"/>
    </xf>
    <xf numFmtId="181" fontId="0" fillId="0" borderId="25" xfId="0" applyNumberFormat="1" applyFont="1" applyFill="1" applyBorder="1" applyAlignment="1" applyProtection="1">
      <alignment horizontal="center" vertical="center"/>
    </xf>
    <xf numFmtId="49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Font="1" applyFill="1" applyBorder="1" applyAlignment="1" applyProtection="1">
      <alignment horizontal="center" vertical="center" wrapText="1"/>
      <protection locked="0"/>
    </xf>
    <xf numFmtId="0" fontId="0" fillId="2" borderId="26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0" fillId="2" borderId="93" xfId="0" applyFont="1" applyFill="1" applyBorder="1" applyAlignment="1" applyProtection="1">
      <alignment horizontal="center" vertical="center"/>
      <protection locked="0"/>
    </xf>
    <xf numFmtId="0" fontId="107" fillId="0" borderId="18" xfId="0" applyFont="1" applyFill="1" applyBorder="1" applyAlignment="1" applyProtection="1">
      <alignment horizontal="left" vertical="center" wrapText="1"/>
    </xf>
    <xf numFmtId="0" fontId="16" fillId="0" borderId="19" xfId="0" applyFont="1" applyBorder="1" applyAlignment="1" applyProtection="1">
      <alignment vertical="center" wrapText="1"/>
    </xf>
    <xf numFmtId="0" fontId="16" fillId="0" borderId="33" xfId="0" applyFont="1" applyBorder="1" applyAlignment="1" applyProtection="1">
      <alignment vertical="center" wrapText="1"/>
    </xf>
    <xf numFmtId="0" fontId="0" fillId="2" borderId="93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NumberFormat="1" applyFont="1" applyBorder="1" applyAlignment="1" applyProtection="1">
      <alignment horizontal="center" vertical="center"/>
      <protection locked="0"/>
    </xf>
    <xf numFmtId="0" fontId="107" fillId="0" borderId="18" xfId="0" applyFont="1" applyFill="1" applyBorder="1" applyAlignment="1" applyProtection="1">
      <alignment horizontal="center" vertical="center" wrapText="1"/>
    </xf>
    <xf numFmtId="0" fontId="107" fillId="0" borderId="19" xfId="0" applyFont="1" applyFill="1" applyBorder="1" applyAlignment="1" applyProtection="1">
      <alignment horizontal="center" vertical="center" wrapText="1"/>
    </xf>
    <xf numFmtId="0" fontId="107" fillId="0" borderId="19" xfId="0" applyFont="1" applyFill="1" applyBorder="1" applyAlignment="1" applyProtection="1">
      <alignment vertical="center" wrapText="1"/>
    </xf>
    <xf numFmtId="0" fontId="107" fillId="0" borderId="33" xfId="0" applyFont="1" applyFill="1" applyBorder="1" applyAlignment="1" applyProtection="1">
      <alignment vertical="center" wrapText="1"/>
    </xf>
    <xf numFmtId="0" fontId="16" fillId="0" borderId="93" xfId="0" applyFont="1" applyFill="1" applyBorder="1" applyAlignment="1" applyProtection="1">
      <alignment horizontal="left" vertical="center"/>
    </xf>
    <xf numFmtId="0" fontId="16" fillId="0" borderId="25" xfId="0" applyFont="1" applyBorder="1" applyAlignment="1" applyProtection="1">
      <alignment horizontal="left" vertical="center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0" borderId="93" xfId="0" applyFont="1" applyFill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vertical="center"/>
    </xf>
    <xf numFmtId="0" fontId="16" fillId="0" borderId="34" xfId="0" applyFont="1" applyBorder="1" applyAlignment="1" applyProtection="1">
      <alignment vertical="center" wrapText="1"/>
    </xf>
    <xf numFmtId="0" fontId="16" fillId="0" borderId="0" xfId="0" applyFont="1" applyAlignment="1" applyProtection="1">
      <alignment vertical="center" wrapText="1"/>
    </xf>
    <xf numFmtId="0" fontId="16" fillId="0" borderId="35" xfId="0" applyFont="1" applyBorder="1" applyAlignment="1" applyProtection="1">
      <alignment vertical="center" wrapText="1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107" fillId="0" borderId="34" xfId="0" applyFont="1" applyFill="1" applyBorder="1" applyAlignment="1" applyProtection="1">
      <alignment vertical="center" wrapText="1"/>
    </xf>
    <xf numFmtId="0" fontId="107" fillId="0" borderId="0" xfId="0" applyFont="1" applyFill="1" applyAlignment="1" applyProtection="1">
      <alignment vertical="center" wrapText="1"/>
    </xf>
    <xf numFmtId="0" fontId="107" fillId="0" borderId="35" xfId="0" applyFont="1" applyFill="1" applyBorder="1" applyAlignment="1" applyProtection="1">
      <alignment vertical="center" wrapText="1"/>
    </xf>
    <xf numFmtId="0" fontId="16" fillId="0" borderId="93" xfId="0" applyFont="1" applyFill="1" applyBorder="1" applyAlignment="1" applyProtection="1">
      <alignment horizontal="center" vertical="center"/>
    </xf>
    <xf numFmtId="0" fontId="16" fillId="0" borderId="25" xfId="0" applyFont="1" applyBorder="1" applyAlignment="1" applyProtection="1">
      <alignment vertical="center"/>
    </xf>
    <xf numFmtId="0" fontId="110" fillId="0" borderId="4" xfId="0" applyFont="1" applyFill="1" applyBorder="1" applyAlignment="1" applyProtection="1">
      <alignment horizontal="center" vertical="center"/>
    </xf>
    <xf numFmtId="0" fontId="110" fillId="0" borderId="1" xfId="0" applyFont="1" applyBorder="1" applyAlignment="1" applyProtection="1">
      <alignment horizontal="center" vertical="center"/>
    </xf>
    <xf numFmtId="0" fontId="111" fillId="0" borderId="93" xfId="0" applyFont="1" applyFill="1" applyBorder="1" applyAlignment="1" applyProtection="1">
      <alignment vertical="center"/>
    </xf>
    <xf numFmtId="0" fontId="111" fillId="0" borderId="25" xfId="0" applyFont="1" applyBorder="1" applyAlignment="1" applyProtection="1">
      <alignment vertical="center"/>
    </xf>
    <xf numFmtId="0" fontId="111" fillId="0" borderId="26" xfId="0" applyFont="1" applyBorder="1" applyAlignment="1" applyProtection="1">
      <alignment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94" xfId="0" applyFont="1" applyBorder="1" applyAlignment="1" applyProtection="1">
      <alignment vertical="center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0" fillId="0" borderId="94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6" fillId="0" borderId="42" xfId="0" applyFont="1" applyBorder="1" applyAlignment="1" applyProtection="1">
      <alignment vertical="center" wrapText="1"/>
    </xf>
    <xf numFmtId="0" fontId="16" fillId="0" borderId="43" xfId="0" applyFont="1" applyBorder="1" applyAlignment="1" applyProtection="1">
      <alignment vertical="center" wrapText="1"/>
    </xf>
    <xf numFmtId="0" fontId="16" fillId="0" borderId="44" xfId="0" applyFont="1" applyBorder="1" applyAlignment="1" applyProtection="1">
      <alignment vertical="center" wrapText="1"/>
    </xf>
    <xf numFmtId="0" fontId="0" fillId="0" borderId="9" xfId="0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07" fillId="0" borderId="42" xfId="0" applyFont="1" applyFill="1" applyBorder="1" applyAlignment="1" applyProtection="1">
      <alignment vertical="center" wrapText="1"/>
    </xf>
    <xf numFmtId="0" fontId="107" fillId="0" borderId="43" xfId="0" applyFont="1" applyFill="1" applyBorder="1" applyAlignment="1" applyProtection="1">
      <alignment vertical="center" wrapText="1"/>
    </xf>
    <xf numFmtId="0" fontId="107" fillId="0" borderId="44" xfId="0" applyFont="1" applyFill="1" applyBorder="1" applyAlignment="1" applyProtection="1">
      <alignment vertical="center" wrapText="1"/>
    </xf>
    <xf numFmtId="0" fontId="16" fillId="0" borderId="21" xfId="0" applyFont="1" applyFill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vertical="center"/>
    </xf>
    <xf numFmtId="0" fontId="16" fillId="2" borderId="22" xfId="0" applyFont="1" applyFill="1" applyBorder="1" applyAlignment="1" applyProtection="1">
      <alignment vertical="center"/>
      <protection locked="0"/>
    </xf>
    <xf numFmtId="0" fontId="16" fillId="2" borderId="155" xfId="0" applyFont="1" applyFill="1" applyBorder="1" applyAlignment="1" applyProtection="1">
      <alignment vertical="center"/>
      <protection locked="0"/>
    </xf>
    <xf numFmtId="0" fontId="16" fillId="2" borderId="156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3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3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quotePrefix="1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2">
    <cellStyle name="一般" xfId="0" builtinId="0"/>
    <cellStyle name="一般 2" xfId="1"/>
  </cellStyles>
  <dxfs count="10">
    <dxf>
      <font>
        <strike val="0"/>
        <color rgb="FF0000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0000FF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"/>
  <sheetViews>
    <sheetView zoomScaleNormal="100" workbookViewId="0">
      <selection activeCell="T3" sqref="T3"/>
    </sheetView>
  </sheetViews>
  <sheetFormatPr defaultRowHeight="17"/>
  <cols>
    <col min="1" max="1" width="0.1796875" customWidth="1"/>
    <col min="2" max="29" width="3.6328125" customWidth="1"/>
    <col min="30" max="31" width="0.36328125" hidden="1" customWidth="1"/>
    <col min="32" max="32" width="0" hidden="1" customWidth="1"/>
  </cols>
  <sheetData>
    <row r="1" spans="1:29" ht="1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" customHeight="1">
      <c r="A2" s="1"/>
      <c r="B2" s="214" t="s">
        <v>7</v>
      </c>
      <c r="C2" s="215"/>
      <c r="D2" s="215"/>
      <c r="E2" s="215"/>
      <c r="F2" s="215"/>
      <c r="G2" s="216"/>
      <c r="H2" s="216"/>
      <c r="I2" s="216"/>
      <c r="J2" s="216"/>
      <c r="K2" s="216"/>
      <c r="L2" s="216"/>
      <c r="M2" s="216"/>
      <c r="N2" s="216"/>
      <c r="O2" s="217"/>
      <c r="P2" s="218" t="s">
        <v>8</v>
      </c>
      <c r="Q2" s="219"/>
      <c r="R2" s="219"/>
      <c r="S2" s="219"/>
      <c r="T2" s="219"/>
      <c r="U2" s="216"/>
      <c r="V2" s="216"/>
      <c r="W2" s="216"/>
      <c r="X2" s="216"/>
      <c r="Y2" s="216"/>
      <c r="Z2" s="216"/>
      <c r="AA2" s="216"/>
      <c r="AB2" s="216"/>
      <c r="AC2" s="217"/>
    </row>
    <row r="3" spans="1:29" ht="14" customHeight="1">
      <c r="A3" s="1"/>
      <c r="B3" s="5"/>
      <c r="C3" s="2" t="s">
        <v>0</v>
      </c>
      <c r="D3" s="6"/>
      <c r="E3" s="2" t="s">
        <v>1</v>
      </c>
      <c r="F3" s="7"/>
      <c r="G3" s="3" t="s">
        <v>2</v>
      </c>
      <c r="H3" s="4"/>
      <c r="I3" s="8"/>
      <c r="J3" s="209" t="s">
        <v>3</v>
      </c>
      <c r="K3" s="210"/>
      <c r="L3" s="210"/>
      <c r="M3" s="210"/>
      <c r="N3" s="198"/>
      <c r="O3" s="199"/>
      <c r="P3" s="5"/>
      <c r="Q3" s="2" t="s">
        <v>0</v>
      </c>
      <c r="R3" s="6"/>
      <c r="S3" s="2" t="s">
        <v>1</v>
      </c>
      <c r="T3" s="7"/>
      <c r="U3" s="3" t="s">
        <v>2</v>
      </c>
      <c r="V3" s="4"/>
      <c r="W3" s="8"/>
      <c r="X3" s="209" t="s">
        <v>3</v>
      </c>
      <c r="Y3" s="210"/>
      <c r="Z3" s="210"/>
      <c r="AA3" s="210"/>
      <c r="AB3" s="198"/>
      <c r="AC3" s="199"/>
    </row>
    <row r="4" spans="1:29" ht="14" customHeight="1">
      <c r="A4" s="1"/>
      <c r="B4" s="5"/>
      <c r="C4" s="2" t="s">
        <v>0</v>
      </c>
      <c r="D4" s="6"/>
      <c r="E4" s="2" t="s">
        <v>1</v>
      </c>
      <c r="F4" s="7"/>
      <c r="G4" s="3" t="s">
        <v>2</v>
      </c>
      <c r="H4" s="4"/>
      <c r="I4" s="8"/>
      <c r="J4" s="209" t="s">
        <v>3</v>
      </c>
      <c r="K4" s="210"/>
      <c r="L4" s="210"/>
      <c r="M4" s="210"/>
      <c r="N4" s="198"/>
      <c r="O4" s="199"/>
      <c r="P4" s="5"/>
      <c r="Q4" s="2" t="s">
        <v>0</v>
      </c>
      <c r="R4" s="6"/>
      <c r="S4" s="2" t="s">
        <v>1</v>
      </c>
      <c r="T4" s="7"/>
      <c r="U4" s="3" t="s">
        <v>2</v>
      </c>
      <c r="V4" s="4"/>
      <c r="W4" s="8"/>
      <c r="X4" s="209" t="s">
        <v>3</v>
      </c>
      <c r="Y4" s="210"/>
      <c r="Z4" s="210"/>
      <c r="AA4" s="210"/>
      <c r="AB4" s="198"/>
      <c r="AC4" s="199"/>
    </row>
    <row r="5" spans="1:29" ht="14" customHeight="1">
      <c r="A5" s="1"/>
      <c r="B5" s="5"/>
      <c r="C5" s="2" t="s">
        <v>0</v>
      </c>
      <c r="D5" s="6"/>
      <c r="E5" s="2" t="s">
        <v>1</v>
      </c>
      <c r="F5" s="7"/>
      <c r="G5" s="3" t="s">
        <v>2</v>
      </c>
      <c r="H5" s="4"/>
      <c r="I5" s="8"/>
      <c r="J5" s="209" t="s">
        <v>3</v>
      </c>
      <c r="K5" s="210"/>
      <c r="L5" s="210"/>
      <c r="M5" s="210"/>
      <c r="N5" s="198"/>
      <c r="O5" s="199"/>
      <c r="P5" s="5"/>
      <c r="Q5" s="2" t="s">
        <v>0</v>
      </c>
      <c r="R5" s="6"/>
      <c r="S5" s="2" t="s">
        <v>1</v>
      </c>
      <c r="T5" s="6"/>
      <c r="U5" s="3" t="s">
        <v>2</v>
      </c>
      <c r="V5" s="4"/>
      <c r="W5" s="8"/>
      <c r="X5" s="209" t="s">
        <v>3</v>
      </c>
      <c r="Y5" s="210"/>
      <c r="Z5" s="210"/>
      <c r="AA5" s="210"/>
      <c r="AB5" s="198"/>
      <c r="AC5" s="199"/>
    </row>
    <row r="6" spans="1:29" ht="12" customHeight="1">
      <c r="A6" s="1"/>
      <c r="B6" s="200" t="s">
        <v>4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2"/>
      <c r="P6" s="200" t="s">
        <v>4</v>
      </c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2"/>
    </row>
    <row r="7" spans="1:29" ht="14" customHeight="1">
      <c r="A7" s="1"/>
      <c r="B7" s="203" t="s">
        <v>6</v>
      </c>
      <c r="C7" s="204"/>
      <c r="D7" s="204"/>
      <c r="E7" s="204"/>
      <c r="F7" s="205"/>
      <c r="G7" s="9"/>
      <c r="H7" s="206" t="str">
        <f>IF(G7=1,"未做調整，與同儕無異",IF(G7=2,"評量有調整，方式如下",""))</f>
        <v/>
      </c>
      <c r="I7" s="207"/>
      <c r="J7" s="207"/>
      <c r="K7" s="207"/>
      <c r="L7" s="207"/>
      <c r="M7" s="207"/>
      <c r="N7" s="207"/>
      <c r="O7" s="208"/>
      <c r="P7" s="203" t="s">
        <v>6</v>
      </c>
      <c r="Q7" s="204"/>
      <c r="R7" s="204"/>
      <c r="S7" s="204"/>
      <c r="T7" s="205"/>
      <c r="U7" s="9"/>
      <c r="V7" s="206" t="str">
        <f>IF(U7=1,"未做調整，與同儕無異",IF(U7=2,"評量有調整，方式如下",""))</f>
        <v/>
      </c>
      <c r="W7" s="207"/>
      <c r="X7" s="207"/>
      <c r="Y7" s="207"/>
      <c r="Z7" s="207"/>
      <c r="AA7" s="207"/>
      <c r="AB7" s="207"/>
      <c r="AC7" s="208"/>
    </row>
    <row r="8" spans="1:29" ht="14" customHeight="1" thickBot="1">
      <c r="A8" s="1"/>
      <c r="B8" s="196" t="s">
        <v>5</v>
      </c>
      <c r="C8" s="197"/>
      <c r="D8" s="211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3"/>
      <c r="P8" s="196" t="s">
        <v>5</v>
      </c>
      <c r="Q8" s="197"/>
      <c r="R8" s="211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3"/>
    </row>
    <row r="9" spans="1:29" ht="17" hidden="1" customHeight="1"/>
    <row r="10" spans="1:29" ht="17" hidden="1" customHeight="1"/>
    <row r="11" spans="1:29" ht="17" hidden="1" customHeight="1"/>
    <row r="12" spans="1:29" ht="17" hidden="1" customHeight="1"/>
    <row r="13" spans="1:29" ht="17" hidden="1" customHeight="1"/>
    <row r="14" spans="1:29" ht="17" hidden="1" customHeight="1"/>
    <row r="15" spans="1:29" ht="17" hidden="1" customHeight="1"/>
    <row r="16" spans="1:2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</sheetData>
  <sheetProtection algorithmName="SHA-512" hashValue="7cccQC0OFyHGBXv4ri7t1lmWyM29zfMnFdw2vcXZ35Gh2VfzHw+7qlBi+YO9cT9guFHzdxe/aGGVFaBH1ZAMAA==" saltValue="j7lpOLBXdslSff6UC0Gutw==" spinCount="100000" sheet="1" formatRows="0" selectLockedCells="1"/>
  <customSheetViews>
    <customSheetView guid="{B51F098E-D46D-407B-A0B6-46999D08F54A}">
      <pageMargins left="0.75" right="0.75" top="1" bottom="1" header="0.5" footer="0.5"/>
      <headerFooter alignWithMargins="0"/>
    </customSheetView>
  </customSheetViews>
  <mergeCells count="24">
    <mergeCell ref="N5:O5"/>
    <mergeCell ref="AB5:AC5"/>
    <mergeCell ref="B2:O2"/>
    <mergeCell ref="N3:O3"/>
    <mergeCell ref="J4:M4"/>
    <mergeCell ref="X3:AA3"/>
    <mergeCell ref="X4:AA4"/>
    <mergeCell ref="P2:AC2"/>
    <mergeCell ref="P8:Q8"/>
    <mergeCell ref="AB3:AC3"/>
    <mergeCell ref="AB4:AC4"/>
    <mergeCell ref="B6:O6"/>
    <mergeCell ref="P6:AC6"/>
    <mergeCell ref="B7:F7"/>
    <mergeCell ref="V7:AC7"/>
    <mergeCell ref="J3:M3"/>
    <mergeCell ref="P7:T7"/>
    <mergeCell ref="R8:AC8"/>
    <mergeCell ref="H7:O7"/>
    <mergeCell ref="B8:C8"/>
    <mergeCell ref="D8:O8"/>
    <mergeCell ref="X5:AA5"/>
    <mergeCell ref="J5:M5"/>
    <mergeCell ref="N4:O4"/>
  </mergeCells>
  <phoneticPr fontId="5" type="noConversion"/>
  <pageMargins left="0" right="0" top="0.15748031496062992" bottom="0.15748031496062992" header="0.31496062992125984" footer="0.31496062992125984"/>
  <pageSetup paperSize="9" scale="91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AF57"/>
  <sheetViews>
    <sheetView zoomScaleNormal="100" workbookViewId="0">
      <selection activeCell="H3" sqref="H3:J3"/>
    </sheetView>
  </sheetViews>
  <sheetFormatPr defaultRowHeight="17"/>
  <cols>
    <col min="1" max="1" width="0.1796875" customWidth="1"/>
    <col min="2" max="31" width="3.6328125" customWidth="1"/>
    <col min="32" max="32" width="0.36328125" hidden="1" customWidth="1"/>
    <col min="33" max="33" width="0" hidden="1" customWidth="1"/>
  </cols>
  <sheetData>
    <row r="1" spans="2:31" ht="1" customHeight="1" thickBot="1">
      <c r="B1" s="23"/>
    </row>
    <row r="2" spans="2:31" ht="14" customHeight="1">
      <c r="B2" s="218" t="s">
        <v>85</v>
      </c>
      <c r="C2" s="219"/>
      <c r="D2" s="219"/>
      <c r="E2" s="219"/>
      <c r="F2" s="219"/>
      <c r="G2" s="276"/>
      <c r="H2" s="275" t="s">
        <v>86</v>
      </c>
      <c r="I2" s="219"/>
      <c r="J2" s="276"/>
      <c r="K2" s="277" t="s">
        <v>94</v>
      </c>
      <c r="L2" s="278"/>
      <c r="M2" s="279"/>
      <c r="N2" s="305" t="s">
        <v>18</v>
      </c>
      <c r="O2" s="545"/>
      <c r="P2" s="275" t="s">
        <v>130</v>
      </c>
      <c r="Q2" s="276"/>
      <c r="R2" s="307" t="s">
        <v>131</v>
      </c>
      <c r="S2" s="474"/>
      <c r="T2" s="307" t="s">
        <v>132</v>
      </c>
      <c r="U2" s="474"/>
      <c r="V2" s="275" t="s">
        <v>133</v>
      </c>
      <c r="W2" s="219"/>
      <c r="X2" s="219"/>
      <c r="Y2" s="219"/>
      <c r="Z2" s="219"/>
      <c r="AA2" s="276"/>
      <c r="AB2" s="536" t="s">
        <v>522</v>
      </c>
      <c r="AC2" s="537"/>
      <c r="AD2" s="537"/>
      <c r="AE2" s="538"/>
    </row>
    <row r="3" spans="2:31" ht="14" customHeight="1">
      <c r="B3" s="542" t="s">
        <v>142</v>
      </c>
      <c r="C3" s="543"/>
      <c r="D3" s="543"/>
      <c r="E3" s="543"/>
      <c r="F3" s="543"/>
      <c r="G3" s="544"/>
      <c r="H3" s="413"/>
      <c r="I3" s="431"/>
      <c r="J3" s="414"/>
      <c r="K3" s="41"/>
      <c r="L3" s="42"/>
      <c r="M3" s="42"/>
      <c r="N3" s="546" t="str">
        <f>IF(I16=1,VLOOKUP(G16,E22:S57,12,FALSE),"")</f>
        <v/>
      </c>
      <c r="O3" s="547"/>
      <c r="P3" s="413"/>
      <c r="Q3" s="414"/>
      <c r="R3" s="419">
        <v>18</v>
      </c>
      <c r="S3" s="401"/>
      <c r="T3" s="485" t="str">
        <f>IF(LEN(TRIM(P3))&gt;0,P3/18,"")</f>
        <v/>
      </c>
      <c r="U3" s="486"/>
      <c r="V3" s="483" t="str">
        <f>IF(AND(LEN(TRIM(P3))&gt;0,P3&lt;Z3,I16=1,Q19&gt;0),"●未達",IF(AND(LEN(TRIM(P3))&gt;0,P3&gt;=Z3,I16=1,Q19&gt;0),"○已達",""))</f>
        <v/>
      </c>
      <c r="W3" s="484"/>
      <c r="X3" s="509" t="str">
        <f>IF(LEN(TRIM(P3))&gt;0,N3,"")</f>
        <v/>
      </c>
      <c r="Y3" s="509"/>
      <c r="Z3" s="523" t="str">
        <f>IF(AND(LEN(TRIM(P3))&gt;0,I16=1,Q19&gt;0),Q19,"")</f>
        <v/>
      </c>
      <c r="AA3" s="535"/>
      <c r="AB3" s="539"/>
      <c r="AC3" s="540"/>
      <c r="AD3" s="540"/>
      <c r="AE3" s="541"/>
    </row>
    <row r="4" spans="2:31" ht="14" customHeight="1" thickBot="1">
      <c r="B4" s="491" t="s">
        <v>17</v>
      </c>
      <c r="C4" s="492"/>
      <c r="D4" s="492"/>
      <c r="E4" s="493"/>
      <c r="F4" s="71"/>
      <c r="G4" s="503" t="s">
        <v>24</v>
      </c>
      <c r="H4" s="504"/>
      <c r="I4" s="504"/>
      <c r="J4" s="505"/>
      <c r="K4" s="506"/>
      <c r="L4" s="507"/>
      <c r="M4" s="507"/>
      <c r="N4" s="507"/>
      <c r="O4" s="507"/>
      <c r="P4" s="507"/>
      <c r="Q4" s="507"/>
      <c r="R4" s="507"/>
      <c r="S4" s="507"/>
      <c r="T4" s="507"/>
      <c r="U4" s="507"/>
      <c r="V4" s="507"/>
      <c r="W4" s="507"/>
      <c r="X4" s="507"/>
      <c r="Y4" s="507"/>
      <c r="Z4" s="507"/>
      <c r="AA4" s="507"/>
      <c r="AB4" s="507"/>
      <c r="AC4" s="507"/>
      <c r="AD4" s="507"/>
      <c r="AE4" s="508"/>
    </row>
    <row r="5" spans="2:31" ht="7" hidden="1" customHeight="1">
      <c r="B5" s="23"/>
    </row>
    <row r="6" spans="2:31" ht="7" hidden="1" customHeight="1">
      <c r="B6" s="182"/>
      <c r="C6" s="182"/>
      <c r="D6" s="182"/>
      <c r="E6" s="182"/>
      <c r="F6" s="181"/>
      <c r="G6" s="182"/>
      <c r="H6" s="45"/>
      <c r="I6" s="45"/>
      <c r="J6" s="45"/>
      <c r="K6" s="46"/>
    </row>
    <row r="7" spans="2:31" s="24" customFormat="1" hidden="1"/>
    <row r="8" spans="2:31" s="24" customFormat="1" hidden="1">
      <c r="B8" s="180" t="s">
        <v>136</v>
      </c>
      <c r="P8" s="31"/>
      <c r="Q8" s="72" t="e">
        <f>IF(G14=21,C11,0)</f>
        <v>#REF!</v>
      </c>
      <c r="R8" s="49" t="e">
        <f>IF(G14=21,D11,0)</f>
        <v>#REF!</v>
      </c>
      <c r="S8" s="31"/>
      <c r="T8" s="73"/>
    </row>
    <row r="9" spans="2:31" s="24" customFormat="1" hidden="1">
      <c r="C9" s="24" t="s">
        <v>137</v>
      </c>
      <c r="D9" s="24" t="s">
        <v>138</v>
      </c>
      <c r="F9" s="25"/>
      <c r="G9" s="25"/>
      <c r="I9" s="30"/>
      <c r="J9" s="30"/>
      <c r="K9" s="30"/>
      <c r="L9" s="30"/>
      <c r="M9" s="30"/>
      <c r="N9" s="30"/>
      <c r="O9" s="30"/>
      <c r="P9" s="31"/>
      <c r="Q9" s="72" t="e">
        <f>IF(G14=31,C12,0)</f>
        <v>#REF!</v>
      </c>
      <c r="R9" s="49" t="e">
        <f>IF(G14=31,D12,0)</f>
        <v>#REF!</v>
      </c>
      <c r="S9" s="31"/>
      <c r="T9" s="30"/>
      <c r="U9" s="30"/>
      <c r="V9" s="30"/>
    </row>
    <row r="10" spans="2:31" s="24" customFormat="1" hidden="1">
      <c r="B10" s="24">
        <v>1</v>
      </c>
      <c r="G10" s="74"/>
      <c r="I10" s="30"/>
      <c r="J10" s="30"/>
      <c r="K10" s="30"/>
      <c r="L10" s="30"/>
      <c r="M10" s="30"/>
      <c r="N10" s="30"/>
      <c r="O10" s="30"/>
      <c r="P10" s="31"/>
      <c r="Q10" s="72" t="e">
        <f>IF(G14=41,C13,0)</f>
        <v>#REF!</v>
      </c>
      <c r="R10" s="49" t="e">
        <f>IF(G14=41,D13,0)</f>
        <v>#REF!</v>
      </c>
      <c r="S10" s="31"/>
      <c r="T10" s="30"/>
      <c r="U10" s="30"/>
      <c r="V10" s="30"/>
    </row>
    <row r="11" spans="2:31" s="24" customFormat="1" hidden="1">
      <c r="B11" s="75">
        <v>2</v>
      </c>
      <c r="C11" s="179">
        <v>10</v>
      </c>
      <c r="D11" s="76">
        <v>10</v>
      </c>
      <c r="I11" s="30"/>
      <c r="J11" s="30"/>
      <c r="K11" s="30"/>
      <c r="L11" s="30"/>
      <c r="M11" s="30"/>
      <c r="N11" s="30"/>
      <c r="O11" s="30"/>
      <c r="P11" s="31"/>
      <c r="Q11" s="72" t="e">
        <f>IF(G14=51,C14,0)</f>
        <v>#REF!</v>
      </c>
      <c r="R11" s="49" t="e">
        <f>IF(G14=51,D14,0)</f>
        <v>#REF!</v>
      </c>
      <c r="S11" s="31"/>
      <c r="T11" s="30"/>
      <c r="U11" s="30"/>
      <c r="V11" s="30"/>
    </row>
    <row r="12" spans="2:31" s="24" customFormat="1" hidden="1">
      <c r="B12" s="77">
        <v>3</v>
      </c>
      <c r="C12" s="34">
        <v>12</v>
      </c>
      <c r="D12" s="78">
        <v>12</v>
      </c>
      <c r="I12" s="30"/>
      <c r="J12" s="30"/>
      <c r="K12" s="30"/>
      <c r="L12" s="30"/>
      <c r="M12" s="30"/>
      <c r="N12" s="30"/>
      <c r="O12" s="30"/>
      <c r="P12" s="31"/>
      <c r="Q12" s="72" t="e">
        <f>IF(G14=61,C15,0)</f>
        <v>#REF!</v>
      </c>
      <c r="R12" s="49" t="e">
        <f>IF(G14=61,D15,0)</f>
        <v>#REF!</v>
      </c>
      <c r="S12" s="31"/>
      <c r="T12" s="30"/>
      <c r="U12" s="30"/>
      <c r="V12" s="30"/>
    </row>
    <row r="13" spans="2:31" s="24" customFormat="1" hidden="1">
      <c r="B13" s="77">
        <v>4</v>
      </c>
      <c r="C13" s="34">
        <v>13</v>
      </c>
      <c r="D13" s="78">
        <v>12</v>
      </c>
      <c r="F13" s="25" t="s">
        <v>139</v>
      </c>
      <c r="G13" s="24" t="e">
        <f>#REF!*100+#REF!</f>
        <v>#REF!</v>
      </c>
      <c r="H13" s="25" t="s">
        <v>140</v>
      </c>
      <c r="I13" s="30" t="e">
        <f>IF(AND(OR(AND(G13&gt;100,G13&lt;700),AND(G13&gt;707,G13&lt;711)),#REF!*#REF!&gt;0,#REF!&lt;10,#REF!&lt;13),1,0)</f>
        <v>#REF!</v>
      </c>
      <c r="J13" s="30"/>
      <c r="K13" s="30"/>
      <c r="L13" s="30"/>
      <c r="M13" s="30"/>
      <c r="N13" s="30"/>
      <c r="O13" s="30"/>
      <c r="P13" s="31"/>
      <c r="Q13" s="79" t="e">
        <f>SUM(Q8:Q12)</f>
        <v>#REF!</v>
      </c>
      <c r="R13" s="52" t="e">
        <f>SUM(R8:R12)</f>
        <v>#REF!</v>
      </c>
      <c r="S13" s="31"/>
      <c r="T13" s="30"/>
      <c r="U13" s="30"/>
      <c r="V13" s="30"/>
    </row>
    <row r="14" spans="2:31" s="24" customFormat="1" hidden="1">
      <c r="B14" s="77">
        <v>5</v>
      </c>
      <c r="C14" s="34">
        <v>13</v>
      </c>
      <c r="D14" s="78">
        <v>12</v>
      </c>
      <c r="F14" s="25" t="s">
        <v>139</v>
      </c>
      <c r="G14" s="24" t="e">
        <f>IF(I13=1,VLOOKUP(G13,#REF!,11,FALSE),"")</f>
        <v>#REF!</v>
      </c>
      <c r="I14" s="30"/>
      <c r="J14" s="30"/>
      <c r="K14" s="30"/>
      <c r="L14" s="30"/>
      <c r="M14" s="30"/>
      <c r="N14" s="30"/>
      <c r="O14" s="30"/>
      <c r="P14" s="30"/>
      <c r="Q14" s="30"/>
      <c r="S14" s="31"/>
      <c r="T14" s="30"/>
      <c r="U14" s="30"/>
      <c r="V14" s="30"/>
    </row>
    <row r="15" spans="2:31" s="24" customFormat="1" ht="17.5" hidden="1" thickBot="1">
      <c r="B15" s="80">
        <v>6</v>
      </c>
      <c r="C15" s="81">
        <v>14</v>
      </c>
      <c r="D15" s="82">
        <v>13</v>
      </c>
      <c r="I15" s="30"/>
      <c r="J15" s="30"/>
      <c r="K15" s="30"/>
      <c r="L15" s="30"/>
      <c r="M15" s="30"/>
      <c r="N15" s="30"/>
      <c r="O15" s="30"/>
      <c r="P15" s="30"/>
      <c r="Q15" s="30"/>
      <c r="S15" s="31"/>
      <c r="T15" s="30"/>
      <c r="U15" s="30"/>
      <c r="V15" s="30"/>
    </row>
    <row r="16" spans="2:31" s="24" customFormat="1" hidden="1">
      <c r="B16" s="75">
        <v>7</v>
      </c>
      <c r="C16" s="76">
        <v>11</v>
      </c>
      <c r="F16" s="25" t="s">
        <v>141</v>
      </c>
      <c r="G16" s="24">
        <f>F4*100+L3</f>
        <v>0</v>
      </c>
      <c r="H16" s="25" t="s">
        <v>140</v>
      </c>
      <c r="I16" s="30">
        <f>IF(AND(G16&gt;700,F4*L3&gt;0,F4&lt;10,L3&lt;13),1,0)</f>
        <v>0</v>
      </c>
      <c r="J16" s="30"/>
      <c r="K16" s="30"/>
      <c r="L16" s="30"/>
      <c r="M16" s="30"/>
      <c r="N16" s="30"/>
      <c r="O16" s="30"/>
      <c r="P16" s="31"/>
      <c r="Q16" s="72">
        <f>IF(G17=71,C16,0)</f>
        <v>0</v>
      </c>
      <c r="S16" s="31"/>
      <c r="T16" s="30"/>
      <c r="U16" s="30"/>
      <c r="V16" s="30"/>
    </row>
    <row r="17" spans="2:25" s="24" customFormat="1" hidden="1">
      <c r="B17" s="77">
        <v>8</v>
      </c>
      <c r="C17" s="78">
        <v>10</v>
      </c>
      <c r="F17" s="25" t="s">
        <v>141</v>
      </c>
      <c r="G17" s="24" t="str">
        <f>IF(I16=1,VLOOKUP(G16,E22:S57,11,FALSE),"")</f>
        <v/>
      </c>
      <c r="I17" s="30"/>
      <c r="J17" s="30"/>
      <c r="K17" s="30"/>
      <c r="L17" s="30"/>
      <c r="M17" s="30"/>
      <c r="N17" s="30"/>
      <c r="O17" s="30"/>
      <c r="P17" s="31"/>
      <c r="Q17" s="72">
        <f>IF(G17=81,C17,0)</f>
        <v>0</v>
      </c>
      <c r="S17" s="31"/>
      <c r="T17" s="30"/>
      <c r="U17" s="30"/>
      <c r="V17" s="30"/>
    </row>
    <row r="18" spans="2:25" s="24" customFormat="1" ht="17.5" hidden="1" thickBot="1">
      <c r="B18" s="80">
        <v>9</v>
      </c>
      <c r="C18" s="82">
        <v>13</v>
      </c>
      <c r="I18" s="30"/>
      <c r="J18" s="30"/>
      <c r="K18" s="30"/>
      <c r="L18" s="30"/>
      <c r="M18" s="30"/>
      <c r="N18" s="30"/>
      <c r="O18" s="30"/>
      <c r="P18" s="31"/>
      <c r="Q18" s="72">
        <f>IF(G17=91,C18,0)</f>
        <v>0</v>
      </c>
      <c r="S18" s="31"/>
      <c r="T18" s="30"/>
      <c r="U18" s="30"/>
      <c r="V18" s="30"/>
    </row>
    <row r="19" spans="2:25" s="24" customFormat="1" ht="17" hidden="1" customHeight="1">
      <c r="I19" s="30"/>
      <c r="J19" s="30"/>
      <c r="K19" s="30"/>
      <c r="L19" s="30"/>
      <c r="M19" s="30"/>
      <c r="N19" s="30"/>
      <c r="O19" s="30"/>
      <c r="P19" s="31"/>
      <c r="Q19" s="79">
        <f>SUM(Q16:Q18)</f>
        <v>0</v>
      </c>
      <c r="S19" s="25"/>
      <c r="T19" s="30"/>
      <c r="U19" s="30"/>
      <c r="V19" s="30"/>
    </row>
    <row r="20" spans="2:25" s="24" customFormat="1" ht="17" hidden="1" customHeight="1">
      <c r="I20" s="30"/>
      <c r="J20" s="30"/>
      <c r="K20" s="30"/>
      <c r="L20" s="30"/>
      <c r="M20" s="30"/>
      <c r="N20" s="30"/>
      <c r="O20" s="30"/>
      <c r="P20" s="30"/>
      <c r="Q20" s="30"/>
      <c r="T20" s="30"/>
      <c r="U20" s="30"/>
      <c r="V20" s="30"/>
    </row>
    <row r="21" spans="2:25" s="24" customFormat="1" hidden="1">
      <c r="B21" s="24" t="s">
        <v>28</v>
      </c>
      <c r="F21" s="25" t="s">
        <v>26</v>
      </c>
      <c r="G21" s="25" t="s">
        <v>29</v>
      </c>
      <c r="H21" s="25" t="s">
        <v>30</v>
      </c>
      <c r="I21" s="25" t="s">
        <v>31</v>
      </c>
      <c r="J21" s="25" t="s">
        <v>32</v>
      </c>
      <c r="K21" s="25" t="s">
        <v>33</v>
      </c>
      <c r="L21" s="25" t="s">
        <v>34</v>
      </c>
      <c r="M21" s="25" t="s">
        <v>35</v>
      </c>
      <c r="N21" s="25" t="s">
        <v>36</v>
      </c>
      <c r="O21" s="25" t="s">
        <v>37</v>
      </c>
      <c r="P21" s="25" t="s">
        <v>38</v>
      </c>
      <c r="Q21" s="25" t="s">
        <v>39</v>
      </c>
      <c r="R21" s="25" t="s">
        <v>40</v>
      </c>
      <c r="S21" s="25" t="s">
        <v>41</v>
      </c>
      <c r="T21" s="25" t="s">
        <v>42</v>
      </c>
      <c r="V21" s="25" t="s">
        <v>43</v>
      </c>
      <c r="X21" s="25" t="s">
        <v>44</v>
      </c>
    </row>
    <row r="22" spans="2:25" s="24" customFormat="1" hidden="1">
      <c r="E22" s="24">
        <v>708</v>
      </c>
      <c r="F22" s="25" t="s">
        <v>80</v>
      </c>
      <c r="G22" s="25" t="s">
        <v>76</v>
      </c>
      <c r="H22" s="25">
        <v>6</v>
      </c>
      <c r="I22" s="25" t="s">
        <v>80</v>
      </c>
      <c r="J22" s="25" t="s">
        <v>74</v>
      </c>
      <c r="K22" s="25" t="s">
        <v>69</v>
      </c>
      <c r="L22" s="25" t="s">
        <v>81</v>
      </c>
      <c r="M22" s="25" t="s">
        <v>78</v>
      </c>
      <c r="N22" s="25" t="s">
        <v>81</v>
      </c>
      <c r="O22" s="25">
        <v>71</v>
      </c>
      <c r="P22" s="25" t="s">
        <v>81</v>
      </c>
      <c r="Q22" s="25" t="s">
        <v>81</v>
      </c>
      <c r="R22" s="25" t="s">
        <v>72</v>
      </c>
      <c r="S22" s="25" t="s">
        <v>81</v>
      </c>
      <c r="T22" s="25">
        <v>71</v>
      </c>
      <c r="V22" s="25" t="s">
        <v>70</v>
      </c>
      <c r="X22" s="25" t="s">
        <v>80</v>
      </c>
      <c r="Y22" s="25" t="s">
        <v>79</v>
      </c>
    </row>
    <row r="23" spans="2:25" s="24" customFormat="1" hidden="1">
      <c r="E23" s="24">
        <v>709</v>
      </c>
      <c r="F23" s="25" t="s">
        <v>80</v>
      </c>
      <c r="G23" s="25" t="s">
        <v>76</v>
      </c>
      <c r="H23" s="25">
        <v>6</v>
      </c>
      <c r="I23" s="25" t="s">
        <v>80</v>
      </c>
      <c r="J23" s="25" t="s">
        <v>74</v>
      </c>
      <c r="K23" s="25" t="s">
        <v>69</v>
      </c>
      <c r="L23" s="25" t="s">
        <v>81</v>
      </c>
      <c r="M23" s="25" t="s">
        <v>78</v>
      </c>
      <c r="N23" s="25" t="s">
        <v>81</v>
      </c>
      <c r="O23" s="25">
        <v>71</v>
      </c>
      <c r="P23" s="25" t="s">
        <v>81</v>
      </c>
      <c r="Q23" s="25" t="s">
        <v>81</v>
      </c>
      <c r="R23" s="25" t="s">
        <v>72</v>
      </c>
      <c r="S23" s="25" t="s">
        <v>81</v>
      </c>
      <c r="T23" s="25">
        <v>71</v>
      </c>
      <c r="V23" s="25" t="s">
        <v>70</v>
      </c>
      <c r="X23" s="25" t="s">
        <v>80</v>
      </c>
      <c r="Y23" s="25" t="s">
        <v>79</v>
      </c>
    </row>
    <row r="24" spans="2:25" s="24" customFormat="1" hidden="1">
      <c r="E24" s="24">
        <v>710</v>
      </c>
      <c r="F24" s="25" t="s">
        <v>80</v>
      </c>
      <c r="G24" s="25" t="s">
        <v>76</v>
      </c>
      <c r="H24" s="25">
        <v>6</v>
      </c>
      <c r="I24" s="25" t="s">
        <v>80</v>
      </c>
      <c r="J24" s="25" t="s">
        <v>74</v>
      </c>
      <c r="K24" s="25" t="s">
        <v>69</v>
      </c>
      <c r="L24" s="25" t="s">
        <v>81</v>
      </c>
      <c r="M24" s="25" t="s">
        <v>78</v>
      </c>
      <c r="N24" s="25" t="s">
        <v>81</v>
      </c>
      <c r="O24" s="25">
        <v>71</v>
      </c>
      <c r="P24" s="25" t="s">
        <v>81</v>
      </c>
      <c r="Q24" s="25" t="s">
        <v>81</v>
      </c>
      <c r="R24" s="25" t="s">
        <v>72</v>
      </c>
      <c r="S24" s="25" t="s">
        <v>81</v>
      </c>
      <c r="T24" s="25">
        <v>71</v>
      </c>
      <c r="V24" s="25" t="s">
        <v>70</v>
      </c>
      <c r="X24" s="25" t="s">
        <v>80</v>
      </c>
      <c r="Y24" s="25" t="s">
        <v>79</v>
      </c>
    </row>
    <row r="25" spans="2:25" s="24" customFormat="1" hidden="1">
      <c r="E25" s="24">
        <v>711</v>
      </c>
      <c r="F25" s="25" t="s">
        <v>81</v>
      </c>
      <c r="G25" s="25" t="s">
        <v>76</v>
      </c>
      <c r="H25" s="25">
        <v>6</v>
      </c>
      <c r="I25" s="25" t="s">
        <v>80</v>
      </c>
      <c r="J25" s="25" t="s">
        <v>74</v>
      </c>
      <c r="K25" s="25" t="s">
        <v>69</v>
      </c>
      <c r="L25" s="25" t="s">
        <v>81</v>
      </c>
      <c r="M25" s="25" t="s">
        <v>78</v>
      </c>
      <c r="N25" s="25" t="s">
        <v>81</v>
      </c>
      <c r="O25" s="25">
        <v>71</v>
      </c>
      <c r="P25" s="25" t="s">
        <v>81</v>
      </c>
      <c r="Q25" s="25" t="s">
        <v>81</v>
      </c>
      <c r="R25" s="25" t="s">
        <v>72</v>
      </c>
      <c r="S25" s="25" t="s">
        <v>81</v>
      </c>
      <c r="T25" s="25">
        <v>71</v>
      </c>
      <c r="V25" s="25" t="s">
        <v>70</v>
      </c>
      <c r="X25" s="25" t="s">
        <v>80</v>
      </c>
      <c r="Y25" s="25" t="s">
        <v>79</v>
      </c>
    </row>
    <row r="26" spans="2:25" s="24" customFormat="1" hidden="1">
      <c r="E26" s="24">
        <v>712</v>
      </c>
      <c r="F26" s="25" t="s">
        <v>81</v>
      </c>
      <c r="G26" s="25" t="s">
        <v>76</v>
      </c>
      <c r="H26" s="25">
        <v>6</v>
      </c>
      <c r="I26" s="25" t="s">
        <v>80</v>
      </c>
      <c r="J26" s="25" t="s">
        <v>74</v>
      </c>
      <c r="K26" s="25" t="s">
        <v>69</v>
      </c>
      <c r="L26" s="25" t="s">
        <v>81</v>
      </c>
      <c r="M26" s="25" t="s">
        <v>78</v>
      </c>
      <c r="N26" s="25" t="s">
        <v>81</v>
      </c>
      <c r="O26" s="25">
        <v>71</v>
      </c>
      <c r="P26" s="25" t="s">
        <v>81</v>
      </c>
      <c r="Q26" s="25" t="s">
        <v>81</v>
      </c>
      <c r="R26" s="25" t="s">
        <v>72</v>
      </c>
      <c r="S26" s="25" t="s">
        <v>81</v>
      </c>
      <c r="T26" s="25">
        <v>71</v>
      </c>
      <c r="V26" s="25" t="s">
        <v>70</v>
      </c>
      <c r="X26" s="25" t="s">
        <v>80</v>
      </c>
      <c r="Y26" s="25" t="s">
        <v>79</v>
      </c>
    </row>
    <row r="27" spans="2:25" s="24" customFormat="1" hidden="1">
      <c r="E27" s="24">
        <v>701</v>
      </c>
      <c r="F27" s="25" t="s">
        <v>81</v>
      </c>
      <c r="G27" s="25" t="s">
        <v>76</v>
      </c>
      <c r="H27" s="25">
        <v>6</v>
      </c>
      <c r="I27" s="25" t="s">
        <v>80</v>
      </c>
      <c r="J27" s="25" t="s">
        <v>74</v>
      </c>
      <c r="K27" s="25" t="s">
        <v>69</v>
      </c>
      <c r="L27" s="25" t="s">
        <v>81</v>
      </c>
      <c r="M27" s="25" t="s">
        <v>78</v>
      </c>
      <c r="N27" s="25" t="s">
        <v>81</v>
      </c>
      <c r="O27" s="25">
        <v>71</v>
      </c>
      <c r="P27" s="25" t="s">
        <v>81</v>
      </c>
      <c r="Q27" s="25" t="s">
        <v>81</v>
      </c>
      <c r="R27" s="25" t="s">
        <v>72</v>
      </c>
      <c r="S27" s="25" t="s">
        <v>81</v>
      </c>
      <c r="T27" s="25">
        <v>71</v>
      </c>
      <c r="V27" s="25" t="s">
        <v>70</v>
      </c>
      <c r="X27" s="25" t="s">
        <v>80</v>
      </c>
      <c r="Y27" s="25" t="s">
        <v>79</v>
      </c>
    </row>
    <row r="28" spans="2:25" s="24" customFormat="1" hidden="1">
      <c r="E28" s="24">
        <v>702</v>
      </c>
      <c r="F28" s="25" t="s">
        <v>81</v>
      </c>
      <c r="G28" s="25" t="s">
        <v>76</v>
      </c>
      <c r="H28" s="25">
        <v>6</v>
      </c>
      <c r="I28" s="25" t="s">
        <v>80</v>
      </c>
      <c r="J28" s="25" t="s">
        <v>74</v>
      </c>
      <c r="K28" s="25" t="s">
        <v>69</v>
      </c>
      <c r="L28" s="25" t="s">
        <v>81</v>
      </c>
      <c r="M28" s="25" t="s">
        <v>78</v>
      </c>
      <c r="N28" s="25" t="s">
        <v>81</v>
      </c>
      <c r="O28" s="25">
        <v>71</v>
      </c>
      <c r="P28" s="25" t="s">
        <v>81</v>
      </c>
      <c r="Q28" s="25" t="s">
        <v>81</v>
      </c>
      <c r="R28" s="25" t="s">
        <v>72</v>
      </c>
      <c r="S28" s="25" t="s">
        <v>81</v>
      </c>
      <c r="T28" s="25">
        <v>71</v>
      </c>
      <c r="V28" s="25" t="s">
        <v>70</v>
      </c>
      <c r="X28" s="25" t="s">
        <v>80</v>
      </c>
      <c r="Y28" s="25" t="s">
        <v>79</v>
      </c>
    </row>
    <row r="29" spans="2:25" s="24" customFormat="1" hidden="1">
      <c r="E29" s="24">
        <v>703</v>
      </c>
      <c r="F29" s="25" t="s">
        <v>81</v>
      </c>
      <c r="G29" s="25" t="s">
        <v>76</v>
      </c>
      <c r="H29" s="25">
        <v>6</v>
      </c>
      <c r="I29" s="25" t="s">
        <v>80</v>
      </c>
      <c r="J29" s="25" t="s">
        <v>74</v>
      </c>
      <c r="K29" s="25" t="s">
        <v>69</v>
      </c>
      <c r="L29" s="25" t="s">
        <v>81</v>
      </c>
      <c r="M29" s="25" t="s">
        <v>78</v>
      </c>
      <c r="N29" s="25" t="s">
        <v>81</v>
      </c>
      <c r="O29" s="25">
        <v>71</v>
      </c>
      <c r="P29" s="25" t="s">
        <v>81</v>
      </c>
      <c r="Q29" s="25" t="s">
        <v>81</v>
      </c>
      <c r="R29" s="25" t="s">
        <v>72</v>
      </c>
      <c r="S29" s="25" t="s">
        <v>81</v>
      </c>
      <c r="T29" s="25">
        <v>71</v>
      </c>
      <c r="V29" s="25" t="s">
        <v>70</v>
      </c>
      <c r="X29" s="25" t="s">
        <v>80</v>
      </c>
      <c r="Y29" s="25" t="s">
        <v>79</v>
      </c>
    </row>
    <row r="30" spans="2:25" s="24" customFormat="1" hidden="1">
      <c r="E30" s="24">
        <v>704</v>
      </c>
      <c r="F30" s="25" t="s">
        <v>81</v>
      </c>
      <c r="G30" s="25" t="s">
        <v>76</v>
      </c>
      <c r="H30" s="25">
        <v>6</v>
      </c>
      <c r="I30" s="25" t="s">
        <v>80</v>
      </c>
      <c r="J30" s="25" t="s">
        <v>74</v>
      </c>
      <c r="K30" s="25" t="s">
        <v>69</v>
      </c>
      <c r="L30" s="25" t="s">
        <v>81</v>
      </c>
      <c r="M30" s="25" t="s">
        <v>78</v>
      </c>
      <c r="N30" s="25" t="s">
        <v>81</v>
      </c>
      <c r="O30" s="25">
        <v>71</v>
      </c>
      <c r="P30" s="25" t="s">
        <v>81</v>
      </c>
      <c r="Q30" s="25" t="s">
        <v>81</v>
      </c>
      <c r="R30" s="25" t="s">
        <v>72</v>
      </c>
      <c r="S30" s="25" t="s">
        <v>81</v>
      </c>
      <c r="T30" s="25">
        <v>71</v>
      </c>
      <c r="V30" s="25" t="s">
        <v>70</v>
      </c>
      <c r="X30" s="25" t="s">
        <v>80</v>
      </c>
      <c r="Y30" s="25" t="s">
        <v>79</v>
      </c>
    </row>
    <row r="31" spans="2:25" s="24" customFormat="1" hidden="1">
      <c r="E31" s="24">
        <v>705</v>
      </c>
      <c r="F31" s="25" t="s">
        <v>81</v>
      </c>
      <c r="G31" s="25" t="s">
        <v>76</v>
      </c>
      <c r="H31" s="25">
        <v>6</v>
      </c>
      <c r="I31" s="25" t="s">
        <v>80</v>
      </c>
      <c r="J31" s="25" t="s">
        <v>74</v>
      </c>
      <c r="K31" s="25" t="s">
        <v>69</v>
      </c>
      <c r="L31" s="25" t="s">
        <v>81</v>
      </c>
      <c r="M31" s="25" t="s">
        <v>78</v>
      </c>
      <c r="N31" s="25" t="s">
        <v>81</v>
      </c>
      <c r="O31" s="25">
        <v>71</v>
      </c>
      <c r="P31" s="25" t="s">
        <v>81</v>
      </c>
      <c r="Q31" s="25" t="s">
        <v>81</v>
      </c>
      <c r="R31" s="25" t="s">
        <v>72</v>
      </c>
      <c r="S31" s="25" t="s">
        <v>81</v>
      </c>
      <c r="T31" s="25">
        <v>71</v>
      </c>
      <c r="V31" s="25" t="s">
        <v>70</v>
      </c>
      <c r="X31" s="25" t="s">
        <v>80</v>
      </c>
      <c r="Y31" s="25" t="s">
        <v>79</v>
      </c>
    </row>
    <row r="32" spans="2:25" s="24" customFormat="1" hidden="1">
      <c r="E32" s="24">
        <v>706</v>
      </c>
      <c r="F32" s="25" t="s">
        <v>81</v>
      </c>
      <c r="G32" s="25" t="s">
        <v>76</v>
      </c>
      <c r="H32" s="25">
        <v>6</v>
      </c>
      <c r="I32" s="25" t="s">
        <v>80</v>
      </c>
      <c r="J32" s="25" t="s">
        <v>74</v>
      </c>
      <c r="K32" s="25" t="s">
        <v>69</v>
      </c>
      <c r="L32" s="25" t="s">
        <v>81</v>
      </c>
      <c r="M32" s="25" t="s">
        <v>78</v>
      </c>
      <c r="N32" s="25" t="s">
        <v>81</v>
      </c>
      <c r="O32" s="25">
        <v>71</v>
      </c>
      <c r="P32" s="25" t="s">
        <v>81</v>
      </c>
      <c r="Q32" s="25" t="s">
        <v>81</v>
      </c>
      <c r="R32" s="25" t="s">
        <v>72</v>
      </c>
      <c r="S32" s="25" t="s">
        <v>81</v>
      </c>
      <c r="T32" s="25">
        <v>71</v>
      </c>
      <c r="V32" s="25" t="s">
        <v>70</v>
      </c>
      <c r="X32" s="25" t="s">
        <v>80</v>
      </c>
      <c r="Y32" s="25" t="s">
        <v>79</v>
      </c>
    </row>
    <row r="33" spans="5:25" s="24" customFormat="1" hidden="1">
      <c r="E33" s="24">
        <v>707</v>
      </c>
      <c r="F33" s="25" t="s">
        <v>81</v>
      </c>
      <c r="G33" s="25" t="s">
        <v>76</v>
      </c>
      <c r="H33" s="25">
        <v>6</v>
      </c>
      <c r="I33" s="25" t="s">
        <v>80</v>
      </c>
      <c r="J33" s="25" t="s">
        <v>74</v>
      </c>
      <c r="K33" s="25" t="s">
        <v>69</v>
      </c>
      <c r="L33" s="25" t="s">
        <v>81</v>
      </c>
      <c r="M33" s="25" t="s">
        <v>78</v>
      </c>
      <c r="N33" s="25" t="s">
        <v>81</v>
      </c>
      <c r="O33" s="25">
        <v>71</v>
      </c>
      <c r="P33" s="25" t="s">
        <v>81</v>
      </c>
      <c r="Q33" s="25" t="s">
        <v>81</v>
      </c>
      <c r="R33" s="25" t="s">
        <v>72</v>
      </c>
      <c r="S33" s="25" t="s">
        <v>81</v>
      </c>
      <c r="T33" s="25">
        <v>71</v>
      </c>
      <c r="V33" s="25" t="s">
        <v>70</v>
      </c>
      <c r="X33" s="25" t="s">
        <v>80</v>
      </c>
      <c r="Y33" s="25" t="s">
        <v>79</v>
      </c>
    </row>
    <row r="34" spans="5:25" s="24" customFormat="1" hidden="1">
      <c r="E34" s="24">
        <v>808</v>
      </c>
      <c r="F34" s="25" t="s">
        <v>81</v>
      </c>
      <c r="G34" s="25" t="s">
        <v>76</v>
      </c>
      <c r="H34" s="25">
        <v>6</v>
      </c>
      <c r="I34" s="25" t="s">
        <v>80</v>
      </c>
      <c r="J34" s="25" t="s">
        <v>74</v>
      </c>
      <c r="K34" s="25" t="s">
        <v>69</v>
      </c>
      <c r="L34" s="25" t="s">
        <v>82</v>
      </c>
      <c r="M34" s="25" t="s">
        <v>83</v>
      </c>
      <c r="N34" s="25" t="s">
        <v>82</v>
      </c>
      <c r="O34" s="25">
        <v>81</v>
      </c>
      <c r="P34" s="25" t="s">
        <v>82</v>
      </c>
      <c r="Q34" s="25" t="s">
        <v>82</v>
      </c>
      <c r="R34" s="25" t="s">
        <v>72</v>
      </c>
      <c r="S34" s="25" t="s">
        <v>82</v>
      </c>
      <c r="T34" s="25">
        <v>81</v>
      </c>
      <c r="V34" s="25" t="s">
        <v>70</v>
      </c>
      <c r="X34" s="25" t="s">
        <v>80</v>
      </c>
      <c r="Y34" s="25" t="s">
        <v>79</v>
      </c>
    </row>
    <row r="35" spans="5:25" s="24" customFormat="1" hidden="1">
      <c r="E35" s="24">
        <v>809</v>
      </c>
      <c r="F35" s="25" t="s">
        <v>81</v>
      </c>
      <c r="G35" s="25" t="s">
        <v>76</v>
      </c>
      <c r="H35" s="25">
        <v>6</v>
      </c>
      <c r="I35" s="25" t="s">
        <v>80</v>
      </c>
      <c r="J35" s="25" t="s">
        <v>74</v>
      </c>
      <c r="K35" s="25" t="s">
        <v>69</v>
      </c>
      <c r="L35" s="25" t="s">
        <v>82</v>
      </c>
      <c r="M35" s="25" t="s">
        <v>83</v>
      </c>
      <c r="N35" s="25" t="s">
        <v>82</v>
      </c>
      <c r="O35" s="25">
        <v>81</v>
      </c>
      <c r="P35" s="25" t="s">
        <v>82</v>
      </c>
      <c r="Q35" s="25" t="s">
        <v>82</v>
      </c>
      <c r="R35" s="25" t="s">
        <v>72</v>
      </c>
      <c r="S35" s="25" t="s">
        <v>82</v>
      </c>
      <c r="T35" s="25">
        <v>81</v>
      </c>
      <c r="V35" s="25" t="s">
        <v>70</v>
      </c>
      <c r="X35" s="25" t="s">
        <v>80</v>
      </c>
      <c r="Y35" s="25" t="s">
        <v>79</v>
      </c>
    </row>
    <row r="36" spans="5:25" s="24" customFormat="1" hidden="1">
      <c r="E36" s="24">
        <v>810</v>
      </c>
      <c r="F36" s="25" t="s">
        <v>81</v>
      </c>
      <c r="G36" s="25" t="s">
        <v>76</v>
      </c>
      <c r="H36" s="25">
        <v>6</v>
      </c>
      <c r="I36" s="25" t="s">
        <v>80</v>
      </c>
      <c r="J36" s="25" t="s">
        <v>74</v>
      </c>
      <c r="K36" s="25" t="s">
        <v>69</v>
      </c>
      <c r="L36" s="25" t="s">
        <v>82</v>
      </c>
      <c r="M36" s="25" t="s">
        <v>83</v>
      </c>
      <c r="N36" s="25" t="s">
        <v>82</v>
      </c>
      <c r="O36" s="25">
        <v>81</v>
      </c>
      <c r="P36" s="25" t="s">
        <v>82</v>
      </c>
      <c r="Q36" s="25" t="s">
        <v>82</v>
      </c>
      <c r="R36" s="25" t="s">
        <v>72</v>
      </c>
      <c r="S36" s="25" t="s">
        <v>82</v>
      </c>
      <c r="T36" s="25">
        <v>81</v>
      </c>
      <c r="V36" s="25" t="s">
        <v>70</v>
      </c>
      <c r="X36" s="25" t="s">
        <v>80</v>
      </c>
      <c r="Y36" s="25" t="s">
        <v>79</v>
      </c>
    </row>
    <row r="37" spans="5:25" s="24" customFormat="1" hidden="1">
      <c r="E37" s="24">
        <v>811</v>
      </c>
      <c r="F37" s="25" t="s">
        <v>82</v>
      </c>
      <c r="G37" s="25" t="s">
        <v>76</v>
      </c>
      <c r="H37" s="25">
        <v>6</v>
      </c>
      <c r="I37" s="25" t="s">
        <v>80</v>
      </c>
      <c r="J37" s="25" t="s">
        <v>74</v>
      </c>
      <c r="K37" s="25" t="s">
        <v>69</v>
      </c>
      <c r="L37" s="25" t="s">
        <v>82</v>
      </c>
      <c r="M37" s="25" t="s">
        <v>83</v>
      </c>
      <c r="N37" s="25" t="s">
        <v>82</v>
      </c>
      <c r="O37" s="25">
        <v>81</v>
      </c>
      <c r="P37" s="25" t="s">
        <v>82</v>
      </c>
      <c r="Q37" s="25" t="s">
        <v>82</v>
      </c>
      <c r="R37" s="25" t="s">
        <v>72</v>
      </c>
      <c r="S37" s="25" t="s">
        <v>82</v>
      </c>
      <c r="T37" s="25">
        <v>81</v>
      </c>
      <c r="V37" s="25" t="s">
        <v>70</v>
      </c>
      <c r="X37" s="25" t="s">
        <v>80</v>
      </c>
      <c r="Y37" s="25" t="s">
        <v>79</v>
      </c>
    </row>
    <row r="38" spans="5:25" s="24" customFormat="1" hidden="1">
      <c r="E38" s="24">
        <v>812</v>
      </c>
      <c r="F38" s="25" t="s">
        <v>82</v>
      </c>
      <c r="G38" s="25" t="s">
        <v>76</v>
      </c>
      <c r="H38" s="25">
        <v>6</v>
      </c>
      <c r="I38" s="25" t="s">
        <v>80</v>
      </c>
      <c r="J38" s="25" t="s">
        <v>74</v>
      </c>
      <c r="K38" s="25" t="s">
        <v>69</v>
      </c>
      <c r="L38" s="25" t="s">
        <v>82</v>
      </c>
      <c r="M38" s="25" t="s">
        <v>83</v>
      </c>
      <c r="N38" s="25" t="s">
        <v>82</v>
      </c>
      <c r="O38" s="25">
        <v>81</v>
      </c>
      <c r="P38" s="25" t="s">
        <v>82</v>
      </c>
      <c r="Q38" s="25" t="s">
        <v>82</v>
      </c>
      <c r="R38" s="25" t="s">
        <v>72</v>
      </c>
      <c r="S38" s="25" t="s">
        <v>82</v>
      </c>
      <c r="T38" s="25">
        <v>81</v>
      </c>
      <c r="V38" s="25" t="s">
        <v>70</v>
      </c>
      <c r="X38" s="25" t="s">
        <v>80</v>
      </c>
      <c r="Y38" s="25" t="s">
        <v>79</v>
      </c>
    </row>
    <row r="39" spans="5:25" s="24" customFormat="1" hidden="1">
      <c r="E39" s="24">
        <v>801</v>
      </c>
      <c r="F39" s="25" t="s">
        <v>82</v>
      </c>
      <c r="G39" s="25" t="s">
        <v>76</v>
      </c>
      <c r="H39" s="25">
        <v>6</v>
      </c>
      <c r="I39" s="25" t="s">
        <v>80</v>
      </c>
      <c r="J39" s="25" t="s">
        <v>74</v>
      </c>
      <c r="K39" s="25" t="s">
        <v>69</v>
      </c>
      <c r="L39" s="25" t="s">
        <v>82</v>
      </c>
      <c r="M39" s="25" t="s">
        <v>83</v>
      </c>
      <c r="N39" s="25" t="s">
        <v>82</v>
      </c>
      <c r="O39" s="25">
        <v>81</v>
      </c>
      <c r="P39" s="25" t="s">
        <v>82</v>
      </c>
      <c r="Q39" s="25" t="s">
        <v>82</v>
      </c>
      <c r="R39" s="25" t="s">
        <v>72</v>
      </c>
      <c r="S39" s="25" t="s">
        <v>82</v>
      </c>
      <c r="T39" s="25">
        <v>81</v>
      </c>
      <c r="V39" s="25" t="s">
        <v>70</v>
      </c>
      <c r="X39" s="25" t="s">
        <v>80</v>
      </c>
      <c r="Y39" s="25" t="s">
        <v>79</v>
      </c>
    </row>
    <row r="40" spans="5:25" s="24" customFormat="1" hidden="1">
      <c r="E40" s="24">
        <v>802</v>
      </c>
      <c r="F40" s="25" t="s">
        <v>82</v>
      </c>
      <c r="G40" s="25" t="s">
        <v>76</v>
      </c>
      <c r="H40" s="25">
        <v>6</v>
      </c>
      <c r="I40" s="25" t="s">
        <v>80</v>
      </c>
      <c r="J40" s="25" t="s">
        <v>74</v>
      </c>
      <c r="K40" s="25" t="s">
        <v>69</v>
      </c>
      <c r="L40" s="25" t="s">
        <v>82</v>
      </c>
      <c r="M40" s="25" t="s">
        <v>83</v>
      </c>
      <c r="N40" s="25" t="s">
        <v>82</v>
      </c>
      <c r="O40" s="25">
        <v>81</v>
      </c>
      <c r="P40" s="25" t="s">
        <v>82</v>
      </c>
      <c r="Q40" s="25" t="s">
        <v>82</v>
      </c>
      <c r="R40" s="25" t="s">
        <v>72</v>
      </c>
      <c r="S40" s="25" t="s">
        <v>82</v>
      </c>
      <c r="T40" s="25">
        <v>81</v>
      </c>
      <c r="V40" s="25" t="s">
        <v>70</v>
      </c>
      <c r="X40" s="25" t="s">
        <v>80</v>
      </c>
      <c r="Y40" s="25" t="s">
        <v>79</v>
      </c>
    </row>
    <row r="41" spans="5:25" s="24" customFormat="1" hidden="1">
      <c r="E41" s="24">
        <v>803</v>
      </c>
      <c r="F41" s="25" t="s">
        <v>82</v>
      </c>
      <c r="G41" s="25" t="s">
        <v>76</v>
      </c>
      <c r="H41" s="25">
        <v>6</v>
      </c>
      <c r="I41" s="25" t="s">
        <v>80</v>
      </c>
      <c r="J41" s="25" t="s">
        <v>74</v>
      </c>
      <c r="K41" s="25" t="s">
        <v>69</v>
      </c>
      <c r="L41" s="25" t="s">
        <v>82</v>
      </c>
      <c r="M41" s="25" t="s">
        <v>83</v>
      </c>
      <c r="N41" s="25" t="s">
        <v>82</v>
      </c>
      <c r="O41" s="25">
        <v>81</v>
      </c>
      <c r="P41" s="25" t="s">
        <v>82</v>
      </c>
      <c r="Q41" s="25" t="s">
        <v>82</v>
      </c>
      <c r="R41" s="25" t="s">
        <v>72</v>
      </c>
      <c r="S41" s="25" t="s">
        <v>82</v>
      </c>
      <c r="T41" s="25">
        <v>81</v>
      </c>
      <c r="V41" s="25" t="s">
        <v>70</v>
      </c>
      <c r="X41" s="25" t="s">
        <v>80</v>
      </c>
      <c r="Y41" s="25" t="s">
        <v>79</v>
      </c>
    </row>
    <row r="42" spans="5:25" s="24" customFormat="1" hidden="1">
      <c r="E42" s="24">
        <v>804</v>
      </c>
      <c r="F42" s="25" t="s">
        <v>82</v>
      </c>
      <c r="G42" s="25" t="s">
        <v>76</v>
      </c>
      <c r="H42" s="25">
        <v>6</v>
      </c>
      <c r="I42" s="25" t="s">
        <v>80</v>
      </c>
      <c r="J42" s="25" t="s">
        <v>74</v>
      </c>
      <c r="K42" s="25" t="s">
        <v>69</v>
      </c>
      <c r="L42" s="25" t="s">
        <v>82</v>
      </c>
      <c r="M42" s="25" t="s">
        <v>83</v>
      </c>
      <c r="N42" s="25" t="s">
        <v>82</v>
      </c>
      <c r="O42" s="25">
        <v>81</v>
      </c>
      <c r="P42" s="25" t="s">
        <v>82</v>
      </c>
      <c r="Q42" s="25" t="s">
        <v>82</v>
      </c>
      <c r="R42" s="25" t="s">
        <v>72</v>
      </c>
      <c r="S42" s="25" t="s">
        <v>82</v>
      </c>
      <c r="T42" s="25">
        <v>81</v>
      </c>
      <c r="V42" s="25" t="s">
        <v>70</v>
      </c>
      <c r="X42" s="25" t="s">
        <v>80</v>
      </c>
      <c r="Y42" s="25" t="s">
        <v>79</v>
      </c>
    </row>
    <row r="43" spans="5:25" s="24" customFormat="1" hidden="1">
      <c r="E43" s="24">
        <v>805</v>
      </c>
      <c r="F43" s="25" t="s">
        <v>82</v>
      </c>
      <c r="G43" s="25" t="s">
        <v>76</v>
      </c>
      <c r="H43" s="25">
        <v>6</v>
      </c>
      <c r="I43" s="25" t="s">
        <v>80</v>
      </c>
      <c r="J43" s="25" t="s">
        <v>74</v>
      </c>
      <c r="K43" s="25" t="s">
        <v>69</v>
      </c>
      <c r="L43" s="25" t="s">
        <v>82</v>
      </c>
      <c r="M43" s="25" t="s">
        <v>83</v>
      </c>
      <c r="N43" s="25" t="s">
        <v>82</v>
      </c>
      <c r="O43" s="25">
        <v>81</v>
      </c>
      <c r="P43" s="25" t="s">
        <v>82</v>
      </c>
      <c r="Q43" s="25" t="s">
        <v>82</v>
      </c>
      <c r="R43" s="25" t="s">
        <v>72</v>
      </c>
      <c r="S43" s="25" t="s">
        <v>82</v>
      </c>
      <c r="T43" s="25">
        <v>81</v>
      </c>
      <c r="V43" s="25" t="s">
        <v>70</v>
      </c>
      <c r="X43" s="25" t="s">
        <v>80</v>
      </c>
      <c r="Y43" s="25" t="s">
        <v>79</v>
      </c>
    </row>
    <row r="44" spans="5:25" s="24" customFormat="1" hidden="1">
      <c r="E44" s="24">
        <v>806</v>
      </c>
      <c r="F44" s="25" t="s">
        <v>82</v>
      </c>
      <c r="G44" s="25" t="s">
        <v>76</v>
      </c>
      <c r="H44" s="25">
        <v>6</v>
      </c>
      <c r="I44" s="25" t="s">
        <v>80</v>
      </c>
      <c r="J44" s="25" t="s">
        <v>74</v>
      </c>
      <c r="K44" s="25" t="s">
        <v>69</v>
      </c>
      <c r="L44" s="25" t="s">
        <v>82</v>
      </c>
      <c r="M44" s="25" t="s">
        <v>83</v>
      </c>
      <c r="N44" s="25" t="s">
        <v>82</v>
      </c>
      <c r="O44" s="25">
        <v>81</v>
      </c>
      <c r="P44" s="25" t="s">
        <v>82</v>
      </c>
      <c r="Q44" s="25" t="s">
        <v>82</v>
      </c>
      <c r="R44" s="25" t="s">
        <v>72</v>
      </c>
      <c r="S44" s="25" t="s">
        <v>82</v>
      </c>
      <c r="T44" s="25">
        <v>81</v>
      </c>
      <c r="V44" s="25" t="s">
        <v>70</v>
      </c>
      <c r="X44" s="25" t="s">
        <v>80</v>
      </c>
      <c r="Y44" s="25" t="s">
        <v>79</v>
      </c>
    </row>
    <row r="45" spans="5:25" s="24" customFormat="1" hidden="1">
      <c r="E45" s="24">
        <v>807</v>
      </c>
      <c r="F45" s="25" t="s">
        <v>82</v>
      </c>
      <c r="G45" s="25" t="s">
        <v>76</v>
      </c>
      <c r="H45" s="25">
        <v>6</v>
      </c>
      <c r="I45" s="25" t="s">
        <v>80</v>
      </c>
      <c r="J45" s="25" t="s">
        <v>74</v>
      </c>
      <c r="K45" s="25" t="s">
        <v>69</v>
      </c>
      <c r="L45" s="25" t="s">
        <v>82</v>
      </c>
      <c r="M45" s="25" t="s">
        <v>83</v>
      </c>
      <c r="N45" s="25" t="s">
        <v>82</v>
      </c>
      <c r="O45" s="25">
        <v>81</v>
      </c>
      <c r="P45" s="25" t="s">
        <v>82</v>
      </c>
      <c r="Q45" s="25" t="s">
        <v>82</v>
      </c>
      <c r="R45" s="25" t="s">
        <v>72</v>
      </c>
      <c r="S45" s="25" t="s">
        <v>82</v>
      </c>
      <c r="T45" s="25">
        <v>81</v>
      </c>
      <c r="V45" s="25" t="s">
        <v>70</v>
      </c>
      <c r="X45" s="25" t="s">
        <v>80</v>
      </c>
      <c r="Y45" s="25" t="s">
        <v>79</v>
      </c>
    </row>
    <row r="46" spans="5:25" s="24" customFormat="1" hidden="1">
      <c r="E46" s="24">
        <v>908</v>
      </c>
      <c r="F46" s="25" t="s">
        <v>82</v>
      </c>
      <c r="G46" s="25" t="s">
        <v>76</v>
      </c>
      <c r="H46" s="25">
        <v>6</v>
      </c>
      <c r="I46" s="25" t="s">
        <v>80</v>
      </c>
      <c r="J46" s="25" t="s">
        <v>74</v>
      </c>
      <c r="K46" s="25" t="s">
        <v>69</v>
      </c>
      <c r="L46" s="25" t="s">
        <v>84</v>
      </c>
      <c r="M46" s="25" t="s">
        <v>83</v>
      </c>
      <c r="N46" s="25" t="s">
        <v>84</v>
      </c>
      <c r="O46" s="25">
        <v>91</v>
      </c>
      <c r="P46" s="25" t="s">
        <v>84</v>
      </c>
      <c r="Q46" s="25" t="s">
        <v>84</v>
      </c>
      <c r="R46" s="25" t="s">
        <v>72</v>
      </c>
      <c r="S46" s="25" t="s">
        <v>84</v>
      </c>
      <c r="T46" s="25">
        <v>91</v>
      </c>
      <c r="V46" s="25" t="s">
        <v>70</v>
      </c>
      <c r="X46" s="25" t="s">
        <v>80</v>
      </c>
      <c r="Y46" s="25" t="s">
        <v>79</v>
      </c>
    </row>
    <row r="47" spans="5:25" s="24" customFormat="1" hidden="1">
      <c r="E47" s="24">
        <v>909</v>
      </c>
      <c r="F47" s="25" t="s">
        <v>82</v>
      </c>
      <c r="G47" s="25" t="s">
        <v>76</v>
      </c>
      <c r="H47" s="25">
        <v>6</v>
      </c>
      <c r="I47" s="25" t="s">
        <v>80</v>
      </c>
      <c r="J47" s="25" t="s">
        <v>74</v>
      </c>
      <c r="K47" s="25" t="s">
        <v>69</v>
      </c>
      <c r="L47" s="25" t="s">
        <v>84</v>
      </c>
      <c r="M47" s="25" t="s">
        <v>83</v>
      </c>
      <c r="N47" s="25" t="s">
        <v>84</v>
      </c>
      <c r="O47" s="25">
        <v>91</v>
      </c>
      <c r="P47" s="25" t="s">
        <v>84</v>
      </c>
      <c r="Q47" s="25" t="s">
        <v>84</v>
      </c>
      <c r="R47" s="25" t="s">
        <v>72</v>
      </c>
      <c r="S47" s="25" t="s">
        <v>84</v>
      </c>
      <c r="T47" s="25">
        <v>91</v>
      </c>
      <c r="V47" s="25" t="s">
        <v>70</v>
      </c>
      <c r="X47" s="25" t="s">
        <v>80</v>
      </c>
      <c r="Y47" s="25" t="s">
        <v>79</v>
      </c>
    </row>
    <row r="48" spans="5:25" s="24" customFormat="1" hidden="1">
      <c r="E48" s="24">
        <v>910</v>
      </c>
      <c r="F48" s="25" t="s">
        <v>82</v>
      </c>
      <c r="G48" s="25" t="s">
        <v>76</v>
      </c>
      <c r="H48" s="25">
        <v>6</v>
      </c>
      <c r="I48" s="25" t="s">
        <v>80</v>
      </c>
      <c r="J48" s="25" t="s">
        <v>74</v>
      </c>
      <c r="K48" s="25" t="s">
        <v>69</v>
      </c>
      <c r="L48" s="25" t="s">
        <v>84</v>
      </c>
      <c r="M48" s="25" t="s">
        <v>83</v>
      </c>
      <c r="N48" s="25" t="s">
        <v>84</v>
      </c>
      <c r="O48" s="25">
        <v>91</v>
      </c>
      <c r="P48" s="25" t="s">
        <v>84</v>
      </c>
      <c r="Q48" s="25" t="s">
        <v>84</v>
      </c>
      <c r="R48" s="25" t="s">
        <v>72</v>
      </c>
      <c r="S48" s="25" t="s">
        <v>84</v>
      </c>
      <c r="T48" s="25">
        <v>91</v>
      </c>
      <c r="V48" s="25" t="s">
        <v>70</v>
      </c>
      <c r="X48" s="25" t="s">
        <v>80</v>
      </c>
      <c r="Y48" s="25" t="s">
        <v>79</v>
      </c>
    </row>
    <row r="49" spans="5:25" s="24" customFormat="1" hidden="1">
      <c r="E49" s="24">
        <v>911</v>
      </c>
      <c r="F49" s="25" t="s">
        <v>84</v>
      </c>
      <c r="G49" s="25" t="s">
        <v>76</v>
      </c>
      <c r="H49" s="25">
        <v>6</v>
      </c>
      <c r="I49" s="25" t="s">
        <v>80</v>
      </c>
      <c r="J49" s="25" t="s">
        <v>74</v>
      </c>
      <c r="K49" s="25" t="s">
        <v>69</v>
      </c>
      <c r="L49" s="25" t="s">
        <v>84</v>
      </c>
      <c r="M49" s="25" t="s">
        <v>83</v>
      </c>
      <c r="N49" s="25" t="s">
        <v>84</v>
      </c>
      <c r="O49" s="25">
        <v>91</v>
      </c>
      <c r="P49" s="25" t="s">
        <v>84</v>
      </c>
      <c r="Q49" s="25" t="s">
        <v>84</v>
      </c>
      <c r="R49" s="25" t="s">
        <v>72</v>
      </c>
      <c r="S49" s="25" t="s">
        <v>84</v>
      </c>
      <c r="T49" s="25">
        <v>91</v>
      </c>
      <c r="V49" s="25" t="s">
        <v>70</v>
      </c>
      <c r="X49" s="25" t="s">
        <v>80</v>
      </c>
      <c r="Y49" s="25" t="s">
        <v>79</v>
      </c>
    </row>
    <row r="50" spans="5:25" s="24" customFormat="1" hidden="1">
      <c r="E50" s="24">
        <v>912</v>
      </c>
      <c r="F50" s="25" t="s">
        <v>84</v>
      </c>
      <c r="G50" s="25" t="s">
        <v>76</v>
      </c>
      <c r="H50" s="25">
        <v>6</v>
      </c>
      <c r="I50" s="25" t="s">
        <v>80</v>
      </c>
      <c r="J50" s="25" t="s">
        <v>74</v>
      </c>
      <c r="K50" s="25" t="s">
        <v>69</v>
      </c>
      <c r="L50" s="25" t="s">
        <v>84</v>
      </c>
      <c r="M50" s="25" t="s">
        <v>83</v>
      </c>
      <c r="N50" s="25" t="s">
        <v>84</v>
      </c>
      <c r="O50" s="25">
        <v>91</v>
      </c>
      <c r="P50" s="25" t="s">
        <v>84</v>
      </c>
      <c r="Q50" s="25" t="s">
        <v>84</v>
      </c>
      <c r="R50" s="25" t="s">
        <v>72</v>
      </c>
      <c r="S50" s="25" t="s">
        <v>84</v>
      </c>
      <c r="T50" s="25">
        <v>91</v>
      </c>
      <c r="V50" s="25" t="s">
        <v>70</v>
      </c>
      <c r="X50" s="25" t="s">
        <v>80</v>
      </c>
      <c r="Y50" s="25" t="s">
        <v>79</v>
      </c>
    </row>
    <row r="51" spans="5:25" s="24" customFormat="1" hidden="1">
      <c r="E51" s="24">
        <v>901</v>
      </c>
      <c r="F51" s="25" t="s">
        <v>84</v>
      </c>
      <c r="G51" s="25" t="s">
        <v>76</v>
      </c>
      <c r="H51" s="25">
        <v>6</v>
      </c>
      <c r="I51" s="25" t="s">
        <v>80</v>
      </c>
      <c r="J51" s="25" t="s">
        <v>74</v>
      </c>
      <c r="K51" s="25" t="s">
        <v>69</v>
      </c>
      <c r="L51" s="25" t="s">
        <v>84</v>
      </c>
      <c r="M51" s="25" t="s">
        <v>83</v>
      </c>
      <c r="N51" s="25" t="s">
        <v>84</v>
      </c>
      <c r="O51" s="25">
        <v>91</v>
      </c>
      <c r="P51" s="25" t="s">
        <v>84</v>
      </c>
      <c r="Q51" s="25" t="s">
        <v>84</v>
      </c>
      <c r="R51" s="25" t="s">
        <v>72</v>
      </c>
      <c r="S51" s="25" t="s">
        <v>84</v>
      </c>
      <c r="T51" s="25">
        <v>91</v>
      </c>
      <c r="V51" s="25" t="s">
        <v>70</v>
      </c>
      <c r="X51" s="25" t="s">
        <v>80</v>
      </c>
      <c r="Y51" s="25" t="s">
        <v>79</v>
      </c>
    </row>
    <row r="52" spans="5:25" s="24" customFormat="1" hidden="1">
      <c r="E52" s="24">
        <v>902</v>
      </c>
      <c r="F52" s="25" t="s">
        <v>84</v>
      </c>
      <c r="G52" s="25" t="s">
        <v>76</v>
      </c>
      <c r="H52" s="25">
        <v>6</v>
      </c>
      <c r="I52" s="25" t="s">
        <v>80</v>
      </c>
      <c r="J52" s="25" t="s">
        <v>74</v>
      </c>
      <c r="K52" s="25" t="s">
        <v>69</v>
      </c>
      <c r="L52" s="25" t="s">
        <v>84</v>
      </c>
      <c r="M52" s="25" t="s">
        <v>83</v>
      </c>
      <c r="N52" s="25" t="s">
        <v>84</v>
      </c>
      <c r="O52" s="25">
        <v>91</v>
      </c>
      <c r="P52" s="25" t="s">
        <v>84</v>
      </c>
      <c r="Q52" s="25" t="s">
        <v>84</v>
      </c>
      <c r="R52" s="25" t="s">
        <v>72</v>
      </c>
      <c r="S52" s="25" t="s">
        <v>84</v>
      </c>
      <c r="T52" s="25">
        <v>91</v>
      </c>
      <c r="V52" s="25" t="s">
        <v>70</v>
      </c>
      <c r="X52" s="25" t="s">
        <v>80</v>
      </c>
      <c r="Y52" s="25" t="s">
        <v>79</v>
      </c>
    </row>
    <row r="53" spans="5:25" s="24" customFormat="1" hidden="1">
      <c r="E53" s="24">
        <v>903</v>
      </c>
      <c r="F53" s="25" t="s">
        <v>84</v>
      </c>
      <c r="G53" s="25" t="s">
        <v>76</v>
      </c>
      <c r="H53" s="25">
        <v>6</v>
      </c>
      <c r="I53" s="25" t="s">
        <v>80</v>
      </c>
      <c r="J53" s="25" t="s">
        <v>74</v>
      </c>
      <c r="K53" s="25" t="s">
        <v>69</v>
      </c>
      <c r="L53" s="25" t="s">
        <v>84</v>
      </c>
      <c r="M53" s="25" t="s">
        <v>83</v>
      </c>
      <c r="N53" s="25" t="s">
        <v>84</v>
      </c>
      <c r="O53" s="25">
        <v>91</v>
      </c>
      <c r="P53" s="25" t="s">
        <v>84</v>
      </c>
      <c r="Q53" s="25" t="s">
        <v>84</v>
      </c>
      <c r="R53" s="25" t="s">
        <v>72</v>
      </c>
      <c r="S53" s="25" t="s">
        <v>84</v>
      </c>
      <c r="T53" s="25">
        <v>91</v>
      </c>
      <c r="V53" s="25" t="s">
        <v>70</v>
      </c>
      <c r="X53" s="25" t="s">
        <v>80</v>
      </c>
      <c r="Y53" s="25" t="s">
        <v>79</v>
      </c>
    </row>
    <row r="54" spans="5:25" s="24" customFormat="1" hidden="1">
      <c r="E54" s="24">
        <v>904</v>
      </c>
      <c r="F54" s="25" t="s">
        <v>84</v>
      </c>
      <c r="G54" s="25" t="s">
        <v>76</v>
      </c>
      <c r="H54" s="25">
        <v>6</v>
      </c>
      <c r="I54" s="25" t="s">
        <v>80</v>
      </c>
      <c r="J54" s="25" t="s">
        <v>74</v>
      </c>
      <c r="K54" s="25" t="s">
        <v>69</v>
      </c>
      <c r="L54" s="25" t="s">
        <v>84</v>
      </c>
      <c r="M54" s="25" t="s">
        <v>83</v>
      </c>
      <c r="N54" s="25" t="s">
        <v>84</v>
      </c>
      <c r="O54" s="25">
        <v>91</v>
      </c>
      <c r="P54" s="25" t="s">
        <v>84</v>
      </c>
      <c r="Q54" s="25" t="s">
        <v>84</v>
      </c>
      <c r="R54" s="25" t="s">
        <v>72</v>
      </c>
      <c r="S54" s="25" t="s">
        <v>84</v>
      </c>
      <c r="T54" s="25">
        <v>91</v>
      </c>
      <c r="V54" s="25" t="s">
        <v>70</v>
      </c>
      <c r="X54" s="25" t="s">
        <v>80</v>
      </c>
      <c r="Y54" s="25" t="s">
        <v>79</v>
      </c>
    </row>
    <row r="55" spans="5:25" s="24" customFormat="1" hidden="1">
      <c r="E55" s="24">
        <v>905</v>
      </c>
      <c r="F55" s="25" t="s">
        <v>84</v>
      </c>
      <c r="G55" s="25" t="s">
        <v>76</v>
      </c>
      <c r="H55" s="25">
        <v>6</v>
      </c>
      <c r="I55" s="25" t="s">
        <v>80</v>
      </c>
      <c r="J55" s="25" t="s">
        <v>74</v>
      </c>
      <c r="K55" s="25" t="s">
        <v>69</v>
      </c>
      <c r="L55" s="25" t="s">
        <v>84</v>
      </c>
      <c r="M55" s="25" t="s">
        <v>83</v>
      </c>
      <c r="N55" s="25" t="s">
        <v>84</v>
      </c>
      <c r="O55" s="25">
        <v>91</v>
      </c>
      <c r="P55" s="25" t="s">
        <v>84</v>
      </c>
      <c r="Q55" s="25" t="s">
        <v>84</v>
      </c>
      <c r="R55" s="25" t="s">
        <v>72</v>
      </c>
      <c r="S55" s="25" t="s">
        <v>84</v>
      </c>
      <c r="T55" s="25">
        <v>91</v>
      </c>
      <c r="V55" s="25" t="s">
        <v>70</v>
      </c>
      <c r="X55" s="25" t="s">
        <v>80</v>
      </c>
      <c r="Y55" s="25" t="s">
        <v>79</v>
      </c>
    </row>
    <row r="56" spans="5:25" s="24" customFormat="1" hidden="1">
      <c r="E56" s="24">
        <v>906</v>
      </c>
      <c r="F56" s="25" t="s">
        <v>84</v>
      </c>
      <c r="G56" s="25" t="s">
        <v>76</v>
      </c>
      <c r="H56" s="25">
        <v>6</v>
      </c>
      <c r="I56" s="25" t="s">
        <v>80</v>
      </c>
      <c r="J56" s="25" t="s">
        <v>74</v>
      </c>
      <c r="K56" s="25" t="s">
        <v>69</v>
      </c>
      <c r="L56" s="25" t="s">
        <v>84</v>
      </c>
      <c r="M56" s="25" t="s">
        <v>83</v>
      </c>
      <c r="N56" s="25" t="s">
        <v>84</v>
      </c>
      <c r="O56" s="25">
        <v>91</v>
      </c>
      <c r="P56" s="25" t="s">
        <v>84</v>
      </c>
      <c r="Q56" s="25" t="s">
        <v>84</v>
      </c>
      <c r="R56" s="25" t="s">
        <v>72</v>
      </c>
      <c r="S56" s="25" t="s">
        <v>84</v>
      </c>
      <c r="T56" s="25">
        <v>91</v>
      </c>
      <c r="V56" s="25" t="s">
        <v>70</v>
      </c>
      <c r="X56" s="25" t="s">
        <v>80</v>
      </c>
      <c r="Y56" s="25" t="s">
        <v>79</v>
      </c>
    </row>
    <row r="57" spans="5:25" s="24" customFormat="1" hidden="1">
      <c r="E57" s="24">
        <v>907</v>
      </c>
      <c r="F57" s="25" t="s">
        <v>84</v>
      </c>
      <c r="G57" s="25" t="s">
        <v>76</v>
      </c>
      <c r="H57" s="25">
        <v>6</v>
      </c>
      <c r="I57" s="25" t="s">
        <v>80</v>
      </c>
      <c r="J57" s="25" t="s">
        <v>74</v>
      </c>
      <c r="K57" s="25" t="s">
        <v>69</v>
      </c>
      <c r="L57" s="25" t="s">
        <v>84</v>
      </c>
      <c r="M57" s="25" t="s">
        <v>83</v>
      </c>
      <c r="N57" s="25" t="s">
        <v>84</v>
      </c>
      <c r="O57" s="25">
        <v>91</v>
      </c>
      <c r="P57" s="25" t="s">
        <v>84</v>
      </c>
      <c r="Q57" s="25" t="s">
        <v>84</v>
      </c>
      <c r="R57" s="25" t="s">
        <v>72</v>
      </c>
      <c r="S57" s="25" t="s">
        <v>84</v>
      </c>
      <c r="T57" s="25">
        <v>91</v>
      </c>
      <c r="V57" s="25" t="s">
        <v>70</v>
      </c>
      <c r="X57" s="25" t="s">
        <v>80</v>
      </c>
      <c r="Y57" s="25" t="s">
        <v>79</v>
      </c>
    </row>
  </sheetData>
  <sheetProtection algorithmName="SHA-512" hashValue="qyGH5V/udToeZMkL1/srMMqhcCnIgFcQvt4BQ/SRuzMvmU+/gN10dADHL2c0pnEc2NZTU+YJZWZqEEETkKKdCA==" saltValue="mqvqT3qOEGEmVzGQ58NT8w==" spinCount="100000" sheet="1" formatRows="0" selectLockedCells="1"/>
  <mergeCells count="21">
    <mergeCell ref="AB2:AE3"/>
    <mergeCell ref="B2:G2"/>
    <mergeCell ref="B3:G3"/>
    <mergeCell ref="K4:AE4"/>
    <mergeCell ref="N2:O2"/>
    <mergeCell ref="N3:O3"/>
    <mergeCell ref="P2:Q2"/>
    <mergeCell ref="P3:Q3"/>
    <mergeCell ref="R2:S2"/>
    <mergeCell ref="R3:S3"/>
    <mergeCell ref="T2:U2"/>
    <mergeCell ref="T3:U3"/>
    <mergeCell ref="X3:Y3"/>
    <mergeCell ref="B4:E4"/>
    <mergeCell ref="G4:J4"/>
    <mergeCell ref="H2:J2"/>
    <mergeCell ref="H3:J3"/>
    <mergeCell ref="Z3:AA3"/>
    <mergeCell ref="V2:AA2"/>
    <mergeCell ref="K2:M2"/>
    <mergeCell ref="V3:W3"/>
  </mergeCells>
  <phoneticPr fontId="1" type="noConversion"/>
  <conditionalFormatting sqref="V3:W3">
    <cfRule type="expression" dxfId="7" priority="1" stopIfTrue="1">
      <formula>Z3&gt;P3</formula>
    </cfRule>
  </conditionalFormatting>
  <pageMargins left="0" right="0" top="0.15748031496062992" bottom="0.15748031496062992" header="0.31496062992125984" footer="0.31496062992125984"/>
  <pageSetup paperSize="9" scale="91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AI26"/>
  <sheetViews>
    <sheetView zoomScaleNormal="100" workbookViewId="0">
      <selection activeCell="J3" sqref="J3:K3"/>
    </sheetView>
  </sheetViews>
  <sheetFormatPr defaultRowHeight="17"/>
  <cols>
    <col min="1" max="1" width="0.1796875" customWidth="1"/>
    <col min="2" max="31" width="3.6328125" customWidth="1"/>
    <col min="32" max="33" width="0.1796875" hidden="1" customWidth="1"/>
    <col min="34" max="35" width="3.6328125" hidden="1" customWidth="1"/>
    <col min="36" max="38" width="0" hidden="1" customWidth="1"/>
  </cols>
  <sheetData>
    <row r="1" spans="2:31" ht="1" customHeight="1" thickBot="1"/>
    <row r="2" spans="2:31" ht="17.5" thickBot="1">
      <c r="B2" s="271" t="s">
        <v>9</v>
      </c>
      <c r="C2" s="272"/>
      <c r="D2" s="272"/>
      <c r="E2" s="273" t="s">
        <v>143</v>
      </c>
      <c r="F2" s="273"/>
      <c r="G2" s="273"/>
      <c r="H2" s="273"/>
      <c r="I2" s="273"/>
      <c r="J2" s="272" t="s">
        <v>12</v>
      </c>
      <c r="K2" s="272"/>
      <c r="L2" s="272"/>
      <c r="M2" s="220"/>
      <c r="N2" s="221"/>
      <c r="O2" s="222"/>
      <c r="P2" s="274" t="s">
        <v>13</v>
      </c>
      <c r="Q2" s="274"/>
      <c r="R2" s="274"/>
      <c r="S2" s="11"/>
      <c r="T2" s="10"/>
      <c r="U2" s="10"/>
      <c r="V2" s="275" t="s">
        <v>17</v>
      </c>
      <c r="W2" s="219"/>
      <c r="X2" s="219"/>
      <c r="Y2" s="276"/>
      <c r="Z2" s="22"/>
      <c r="AA2" s="264" t="s">
        <v>144</v>
      </c>
      <c r="AB2" s="265"/>
      <c r="AC2" s="265"/>
      <c r="AD2" s="553" t="str">
        <f>IF(AND(Z2&gt;1,Z2&lt;10),VLOOKUP(Z2,C10:E17,3,FALSE),"")</f>
        <v/>
      </c>
      <c r="AE2" s="554"/>
    </row>
    <row r="3" spans="2:31" ht="14" customHeight="1">
      <c r="B3" s="268" t="s">
        <v>122</v>
      </c>
      <c r="C3" s="209"/>
      <c r="D3" s="209"/>
      <c r="E3" s="232"/>
      <c r="F3" s="233"/>
      <c r="G3" s="552" t="s">
        <v>145</v>
      </c>
      <c r="H3" s="210"/>
      <c r="I3" s="210"/>
      <c r="J3" s="269"/>
      <c r="K3" s="270"/>
      <c r="L3" s="252"/>
      <c r="M3" s="548"/>
      <c r="N3" s="548"/>
      <c r="O3" s="548"/>
      <c r="P3" s="548"/>
      <c r="Q3" s="548"/>
      <c r="R3" s="548"/>
      <c r="S3" s="548"/>
      <c r="T3" s="548"/>
      <c r="U3" s="548"/>
      <c r="V3" s="548"/>
      <c r="W3" s="548"/>
      <c r="X3" s="548"/>
      <c r="Y3" s="548"/>
      <c r="Z3" s="548"/>
      <c r="AA3" s="264" t="s">
        <v>18</v>
      </c>
      <c r="AB3" s="265"/>
      <c r="AC3" s="265"/>
      <c r="AD3" s="419" t="str">
        <f>IF(AND(Z2&gt;1,Z2&lt;10),VLOOKUP(Z2,C10:E17,2,FALSE),"")</f>
        <v/>
      </c>
      <c r="AE3" s="555"/>
    </row>
    <row r="4" spans="2:31" ht="17.5" customHeight="1" thickBot="1">
      <c r="B4" s="257" t="s">
        <v>24</v>
      </c>
      <c r="C4" s="258"/>
      <c r="D4" s="258"/>
      <c r="E4" s="258"/>
      <c r="F4" s="259"/>
      <c r="G4" s="260"/>
      <c r="H4" s="261"/>
      <c r="I4" s="261"/>
      <c r="J4" s="261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62"/>
      <c r="AC4" s="262"/>
      <c r="AD4" s="262"/>
      <c r="AE4" s="263"/>
    </row>
    <row r="5" spans="2:31" ht="17" customHeight="1" thickBot="1">
      <c r="B5" s="549" t="s">
        <v>523</v>
      </c>
      <c r="C5" s="550"/>
      <c r="D5" s="550"/>
      <c r="E5" s="550"/>
      <c r="F5" s="550"/>
      <c r="G5" s="550"/>
      <c r="H5" s="550"/>
      <c r="I5" s="550"/>
      <c r="J5" s="550"/>
      <c r="K5" s="550"/>
      <c r="L5" s="550"/>
      <c r="M5" s="550"/>
      <c r="N5" s="550"/>
      <c r="O5" s="550"/>
      <c r="P5" s="550"/>
      <c r="Q5" s="550"/>
      <c r="R5" s="550"/>
      <c r="S5" s="550"/>
      <c r="T5" s="550"/>
      <c r="U5" s="550"/>
      <c r="V5" s="550"/>
      <c r="W5" s="550"/>
      <c r="X5" s="550"/>
      <c r="Y5" s="550"/>
      <c r="Z5" s="550"/>
      <c r="AA5" s="550"/>
      <c r="AB5" s="550"/>
      <c r="AC5" s="550"/>
      <c r="AD5" s="550"/>
      <c r="AE5" s="551"/>
    </row>
    <row r="6" spans="2:31" ht="17" customHeight="1">
      <c r="B6" s="23"/>
    </row>
    <row r="7" spans="2:31" ht="17" hidden="1" customHeight="1">
      <c r="B7" s="23"/>
    </row>
    <row r="8" spans="2:31" ht="17" hidden="1" customHeight="1">
      <c r="B8" s="23"/>
    </row>
    <row r="9" spans="2:31" ht="17" hidden="1" customHeight="1">
      <c r="C9" s="24"/>
      <c r="D9" s="32" t="s">
        <v>28</v>
      </c>
      <c r="E9" s="32" t="s">
        <v>146</v>
      </c>
    </row>
    <row r="10" spans="2:31" hidden="1">
      <c r="C10" s="34">
        <v>2</v>
      </c>
      <c r="D10" s="35" t="s">
        <v>52</v>
      </c>
      <c r="E10" s="32" t="s">
        <v>147</v>
      </c>
    </row>
    <row r="11" spans="2:31" hidden="1">
      <c r="C11" s="34">
        <v>3</v>
      </c>
      <c r="D11" s="35" t="s">
        <v>53</v>
      </c>
      <c r="E11" s="32" t="s">
        <v>148</v>
      </c>
    </row>
    <row r="12" spans="2:31" hidden="1">
      <c r="C12" s="34">
        <v>4</v>
      </c>
      <c r="D12" s="35" t="s">
        <v>54</v>
      </c>
      <c r="E12" s="32" t="s">
        <v>149</v>
      </c>
    </row>
    <row r="13" spans="2:31" hidden="1">
      <c r="C13" s="34">
        <v>5</v>
      </c>
      <c r="D13" s="35" t="s">
        <v>56</v>
      </c>
      <c r="E13" s="32" t="s">
        <v>150</v>
      </c>
    </row>
    <row r="14" spans="2:31" hidden="1">
      <c r="C14" s="34">
        <v>6</v>
      </c>
      <c r="D14" s="35" t="s">
        <v>57</v>
      </c>
      <c r="E14" s="32" t="s">
        <v>151</v>
      </c>
    </row>
    <row r="15" spans="2:31" hidden="1">
      <c r="C15" s="34">
        <v>7</v>
      </c>
      <c r="D15" s="35" t="s">
        <v>57</v>
      </c>
      <c r="E15" s="32" t="s">
        <v>151</v>
      </c>
    </row>
    <row r="16" spans="2:31" hidden="1">
      <c r="C16" s="34">
        <v>8</v>
      </c>
      <c r="D16" s="35" t="s">
        <v>57</v>
      </c>
      <c r="E16" s="32" t="s">
        <v>151</v>
      </c>
    </row>
    <row r="17" spans="3:5" hidden="1">
      <c r="C17" s="34">
        <v>9</v>
      </c>
      <c r="D17" s="35" t="s">
        <v>57</v>
      </c>
      <c r="E17" s="32" t="s">
        <v>151</v>
      </c>
    </row>
    <row r="18" spans="3:5" hidden="1"/>
    <row r="19" spans="3:5" hidden="1"/>
    <row r="20" spans="3:5" hidden="1"/>
    <row r="21" spans="3:5" hidden="1"/>
    <row r="22" spans="3:5" hidden="1"/>
    <row r="23" spans="3:5" hidden="1"/>
    <row r="24" spans="3:5" hidden="1"/>
    <row r="25" spans="3:5" hidden="1"/>
    <row r="26" spans="3:5" hidden="1"/>
  </sheetData>
  <sheetProtection algorithmName="SHA-512" hashValue="PJ/kYHlVIM2fkryfYOXIIU5QkqKIfZMMOYbau9qk6itj6SIVlIKuPOwaOnMsw9ydwjfz4CSEHma4Llep6NYCbw==" saltValue="Tyobw2nqj1vdXpTiVGV5Sw==" spinCount="100000" sheet="1" formatRows="0" selectLockedCells="1"/>
  <mergeCells count="18">
    <mergeCell ref="B5:AE5"/>
    <mergeCell ref="M2:O2"/>
    <mergeCell ref="B4:F4"/>
    <mergeCell ref="B3:D3"/>
    <mergeCell ref="G4:AE4"/>
    <mergeCell ref="AA2:AC2"/>
    <mergeCell ref="J3:K3"/>
    <mergeCell ref="B2:D2"/>
    <mergeCell ref="E3:F3"/>
    <mergeCell ref="G3:I3"/>
    <mergeCell ref="AD2:AE2"/>
    <mergeCell ref="AD3:AE3"/>
    <mergeCell ref="AA3:AC3"/>
    <mergeCell ref="L3:Z3"/>
    <mergeCell ref="P2:R2"/>
    <mergeCell ref="E2:I2"/>
    <mergeCell ref="J2:L2"/>
    <mergeCell ref="V2:Y2"/>
  </mergeCells>
  <phoneticPr fontId="1" type="noConversion"/>
  <pageMargins left="0" right="0" top="0.15748031496062992" bottom="0.15748031496062992" header="0.31496062992125984" footer="0.31496062992125984"/>
  <pageSetup paperSize="9" scale="91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F134"/>
  <sheetViews>
    <sheetView workbookViewId="0">
      <selection activeCell="H5" sqref="H5"/>
    </sheetView>
  </sheetViews>
  <sheetFormatPr defaultRowHeight="17"/>
  <cols>
    <col min="1" max="1" width="0.1796875" customWidth="1"/>
    <col min="2" max="31" width="3.6328125" customWidth="1"/>
    <col min="32" max="32" width="0.36328125" hidden="1" customWidth="1"/>
    <col min="33" max="33" width="0" hidden="1" customWidth="1"/>
  </cols>
  <sheetData>
    <row r="1" spans="2:31" ht="1" customHeight="1" thickBot="1">
      <c r="B1" s="23"/>
    </row>
    <row r="2" spans="2:31" ht="12" customHeight="1">
      <c r="B2" s="607" t="s">
        <v>152</v>
      </c>
      <c r="C2" s="605"/>
      <c r="D2" s="608" t="s">
        <v>153</v>
      </c>
      <c r="E2" s="609"/>
      <c r="F2" s="609"/>
      <c r="G2" s="610"/>
      <c r="H2" s="598" t="s">
        <v>154</v>
      </c>
      <c r="I2" s="598"/>
      <c r="J2" s="599" t="s">
        <v>155</v>
      </c>
      <c r="K2" s="605"/>
      <c r="L2" s="598" t="s">
        <v>156</v>
      </c>
      <c r="M2" s="598"/>
      <c r="N2" s="606" t="s">
        <v>157</v>
      </c>
      <c r="O2" s="605"/>
      <c r="P2" s="598" t="s">
        <v>158</v>
      </c>
      <c r="Q2" s="598"/>
      <c r="R2" s="599" t="s">
        <v>159</v>
      </c>
      <c r="S2" s="605"/>
      <c r="T2" s="598" t="s">
        <v>159</v>
      </c>
      <c r="U2" s="598"/>
      <c r="V2" s="599" t="s">
        <v>159</v>
      </c>
      <c r="W2" s="605"/>
      <c r="X2" s="598" t="s">
        <v>160</v>
      </c>
      <c r="Y2" s="598"/>
      <c r="Z2" s="599" t="s">
        <v>161</v>
      </c>
      <c r="AA2" s="605"/>
      <c r="AB2" s="598" t="s">
        <v>162</v>
      </c>
      <c r="AC2" s="598"/>
      <c r="AD2" s="599" t="s">
        <v>163</v>
      </c>
      <c r="AE2" s="600"/>
    </row>
    <row r="3" spans="2:31" ht="12" customHeight="1">
      <c r="B3" s="601" t="s">
        <v>164</v>
      </c>
      <c r="C3" s="594"/>
      <c r="D3" s="602" t="s">
        <v>165</v>
      </c>
      <c r="E3" s="603"/>
      <c r="F3" s="603"/>
      <c r="G3" s="604"/>
      <c r="H3" s="592"/>
      <c r="I3" s="592"/>
      <c r="J3" s="593"/>
      <c r="K3" s="594"/>
      <c r="L3" s="592" t="s">
        <v>166</v>
      </c>
      <c r="M3" s="592"/>
      <c r="N3" s="593" t="s">
        <v>166</v>
      </c>
      <c r="O3" s="594"/>
      <c r="P3" s="592" t="s">
        <v>167</v>
      </c>
      <c r="Q3" s="592"/>
      <c r="R3" s="593" t="s">
        <v>168</v>
      </c>
      <c r="S3" s="594"/>
      <c r="T3" s="592" t="s">
        <v>169</v>
      </c>
      <c r="U3" s="592"/>
      <c r="V3" s="593" t="s">
        <v>170</v>
      </c>
      <c r="W3" s="594"/>
      <c r="X3" s="592" t="s">
        <v>171</v>
      </c>
      <c r="Y3" s="592"/>
      <c r="Z3" s="593" t="s">
        <v>172</v>
      </c>
      <c r="AA3" s="594"/>
      <c r="AB3" s="592" t="s">
        <v>172</v>
      </c>
      <c r="AC3" s="592"/>
      <c r="AD3" s="593" t="s">
        <v>173</v>
      </c>
      <c r="AE3" s="595"/>
    </row>
    <row r="4" spans="2:31" ht="14" customHeight="1" thickBot="1">
      <c r="B4" s="582" t="s">
        <v>174</v>
      </c>
      <c r="C4" s="559"/>
      <c r="D4" s="559"/>
      <c r="E4" s="596" t="str">
        <f>IF(AND(D13&gt;100,F9*C8&gt;0,F9&lt;10,C8&lt;13),VLOOKUP(D13,E27:S134,5,FALSE),"")</f>
        <v/>
      </c>
      <c r="F4" s="596"/>
      <c r="G4" s="596"/>
      <c r="H4" s="581" t="str">
        <f>IF(AND(D14&gt;1,D14&lt;=3),"必測","")</f>
        <v/>
      </c>
      <c r="I4" s="581"/>
      <c r="J4" s="581" t="str">
        <f>IF(AND(D14&gt;1,D14&lt;=3),"必測","")</f>
        <v/>
      </c>
      <c r="K4" s="581"/>
      <c r="L4" s="581" t="str">
        <f>IF(AND(D14&gt;1,D14&lt;=3),"必測","")</f>
        <v/>
      </c>
      <c r="M4" s="581"/>
      <c r="N4" s="581" t="str">
        <f>IF(AND(D14&gt;1,D14&lt;=3),"必測","")</f>
        <v/>
      </c>
      <c r="O4" s="581"/>
      <c r="P4" s="581" t="str">
        <f>IF(AND(D14&gt;1,D14&lt;=3),"必測","")</f>
        <v/>
      </c>
      <c r="Q4" s="581"/>
      <c r="R4" s="581" t="str">
        <f>IF(AND(D14&gt;1,D14&lt;5),"必測","")</f>
        <v/>
      </c>
      <c r="S4" s="581"/>
      <c r="T4" s="581" t="str">
        <f>IF(AND(D14&gt;1,D14&lt;5),"必測","")</f>
        <v/>
      </c>
      <c r="U4" s="581"/>
      <c r="V4" s="581" t="str">
        <f>IF(AND(D14&gt;1,D14&lt;5),"必測","")</f>
        <v/>
      </c>
      <c r="W4" s="581"/>
      <c r="X4" s="581" t="str">
        <f>IF(AND(D14&gt;2,D14&lt;7),"必測","")</f>
        <v/>
      </c>
      <c r="Y4" s="581"/>
      <c r="Z4" s="581" t="str">
        <f>IF(AND(D14&gt;3,D14&lt;7),"必測","")</f>
        <v/>
      </c>
      <c r="AA4" s="581"/>
      <c r="AB4" s="581" t="str">
        <f>IF(AND(D14&gt;3,D14&lt;7),"必測","")</f>
        <v/>
      </c>
      <c r="AC4" s="581"/>
      <c r="AD4" s="581" t="str">
        <f>IF(AND(D14&gt;3,D14&lt;7),"必測","")</f>
        <v/>
      </c>
      <c r="AE4" s="597"/>
    </row>
    <row r="5" spans="2:31" ht="28" customHeight="1">
      <c r="B5" s="582" t="s">
        <v>12</v>
      </c>
      <c r="C5" s="559"/>
      <c r="D5" s="419"/>
      <c r="E5" s="583" t="s">
        <v>175</v>
      </c>
      <c r="F5" s="584"/>
      <c r="G5" s="585"/>
      <c r="H5" s="83"/>
      <c r="I5" s="84" t="str">
        <f>IF(G13&gt;0,H5/8,"")</f>
        <v/>
      </c>
      <c r="J5" s="85"/>
      <c r="K5" s="86" t="str">
        <f>IF(G14&gt;0,J5/8,"")</f>
        <v/>
      </c>
      <c r="L5" s="87"/>
      <c r="M5" s="84" t="str">
        <f>IF(G15&gt;0,L5/10,"")</f>
        <v/>
      </c>
      <c r="N5" s="85"/>
      <c r="O5" s="86" t="str">
        <f>IF(G16&gt;0,N5/10,"")</f>
        <v/>
      </c>
      <c r="P5" s="87"/>
      <c r="Q5" s="84" t="str">
        <f>IF(G17&gt;0,P5/16,"")</f>
        <v/>
      </c>
      <c r="R5" s="85"/>
      <c r="S5" s="86" t="str">
        <f>IF(G18&gt;0,R5/9,"")</f>
        <v/>
      </c>
      <c r="T5" s="87"/>
      <c r="U5" s="84" t="str">
        <f>IF(G19&gt;0,T5/9,"")</f>
        <v/>
      </c>
      <c r="V5" s="85"/>
      <c r="W5" s="86" t="str">
        <f>IF(G20&gt;0,V5/9,"")</f>
        <v/>
      </c>
      <c r="X5" s="87"/>
      <c r="Y5" s="84" t="str">
        <f>IF(G21&gt;0,ROUND(X5/16,2),"")</f>
        <v/>
      </c>
      <c r="Z5" s="85"/>
      <c r="AA5" s="86" t="str">
        <f>IF(G22&gt;0,Z5/8,"")</f>
        <v/>
      </c>
      <c r="AB5" s="87"/>
      <c r="AC5" s="84" t="str">
        <f>IF(G23&gt;0,AB5/10,"")</f>
        <v/>
      </c>
      <c r="AD5" s="85"/>
      <c r="AE5" s="88" t="str">
        <f>IF(G24&gt;0,AD5/8,"")</f>
        <v/>
      </c>
    </row>
    <row r="6" spans="2:31" ht="14" customHeight="1" thickBot="1">
      <c r="B6" s="586"/>
      <c r="C6" s="587"/>
      <c r="D6" s="588"/>
      <c r="E6" s="589" t="s">
        <v>176</v>
      </c>
      <c r="F6" s="590"/>
      <c r="G6" s="591"/>
      <c r="H6" s="571" t="str">
        <f>IF(AND(G13&gt;0,D14=2,I5&lt;0.48),"●2", IF(AND(G13&gt;0,D14=3,I5&lt;0.53),"●3",IF(AND(G13&gt;0,D14&gt;3,I5&lt;0.48),"●23", IF(AND(G13&gt;0,D14&gt;3,I5&lt;0.53),"●3",""))))</f>
        <v/>
      </c>
      <c r="I6" s="571"/>
      <c r="J6" s="571" t="str">
        <f>IF(AND(G14&gt;0,D14=2,K5&lt;0.64),"●2", IF(AND(G14&gt;0,D14=3,K5&lt;0.78),"●3",IF(AND(G14&gt;0,D14&gt;3,K5&lt;0.64),"●23", IF(AND(G14&gt;0,D14&gt;3,K5&lt;0.78),"●3",""))))</f>
        <v/>
      </c>
      <c r="K6" s="571"/>
      <c r="L6" s="571" t="str">
        <f>IF(AND(G15&gt;0,D14=2,M5&lt;0.21),"●2", IF(AND(G15&gt;0,D14=3,M5&lt;0.51),"●3",IF(AND(G15&gt;0,D14&gt;3,M5&lt;0.21),"●23", IF(AND(G15&gt;0,D14&gt;3,M5&lt;0.51),"●3",""))))</f>
        <v/>
      </c>
      <c r="M6" s="571"/>
      <c r="N6" s="571" t="str">
        <f>IF(AND(G16&gt;0,D14=2,O5&lt;0.18),"●2", IF(AND(G16&gt;0,D14=3,O5&lt;0.42),"●3",IF(AND(G16&gt;0,D14&gt;3,O5&lt;0.18),"●23", IF(AND(G16&gt;0,D14&gt;3,O5&lt;0.42),"●3",""))))</f>
        <v/>
      </c>
      <c r="O6" s="571"/>
      <c r="P6" s="571" t="str">
        <f>IF(AND(G17&gt;0,D14=2,Q5&lt;0.23),"●2", IF(AND(G17&gt;0,D14=3,Q5&lt;0.27),"●3",IF(AND(G17&gt;0,D14&gt;3,Q5&lt;0.23),"●23", IF(AND(G17&gt;0,D14&gt;3,Q5&lt;0.27),"●3",""))))</f>
        <v/>
      </c>
      <c r="Q6" s="571"/>
      <c r="R6" s="571" t="str">
        <f>IF(AND(G18&gt;0,D14=2,S5&lt;0.43),"●2",IF(AND(G18&gt;0,D14=3,S5&lt;0.29),"●3",IF(AND(G18&gt;0,D14=4,S5&lt;0.69),"●4",IF(AND(G18&gt;0,D14&gt;4,S5&lt;0.29),"●234",IF(AND(G18&gt;0,D14&gt;4,S5&lt;0.43),"●24",IF(AND(G18&gt;0,D14&gt;4,S5&lt;0.69),"●4",""))))))</f>
        <v/>
      </c>
      <c r="S6" s="571"/>
      <c r="T6" s="571" t="str">
        <f>IF(AND(G19&gt;0,D14=2,U5&lt;0.09),"●2",IF(AND(G19&gt;0,D14=3,U5&lt;0.088),"●3",IF(AND(G19&gt;0,D14=4,U5&lt;0.75),"●4",IF(AND(G19&gt;0,D14&gt;4,U5&lt;0.088),"●234",IF( AND(G19&gt;0,D14&gt;4,U5&lt;0.09),"●24",IF(AND(G19&gt;0,D14&gt;4,U5&lt;0.75),"●4",""))))))</f>
        <v/>
      </c>
      <c r="U6" s="571"/>
      <c r="V6" s="571" t="str">
        <f>IF(AND(G20&gt;0,D14=2,W5&lt;0.04),"●2",IF(AND(G20&gt;0,D14=3,W5&lt;0.02),"●3",IF(AND(G20&gt;0,D14=4,W5&lt;0.52),"●4",IF(AND(G20&gt;0,D14&gt;4,W5&lt;0.02),"●234",IF(AND(G20&gt;0,D14&gt;4,W5&lt;0.04),"●24",IF(AND(G20&gt;0,D14&gt;4,W5&lt;0.52),"●4",""))))))</f>
        <v/>
      </c>
      <c r="W6" s="571"/>
      <c r="X6" s="571" t="str">
        <f>CONCATENATE(H21,I21)</f>
        <v/>
      </c>
      <c r="Y6" s="571"/>
      <c r="Z6" s="571" t="str">
        <f>IF(AND(G22&gt;0,D14=4,AA5&lt;0.73),"●4", IF(AND(G22&gt;0,D14=5, AA5&lt;0.58),"●5",IF(AND(G22&gt;0,D14=6,AA5&lt;0.68),"●6", IF(AND(G22&gt;0,D14&gt;6,AA5&lt;0.58),"●456",IF(AND(G22&gt;0,D14&gt;6,AA5&lt;0.68),"●46", IF(AND(G22&gt;0,D14&gt;6,AA5&lt;0.73),"●4",""))))))</f>
        <v/>
      </c>
      <c r="AA6" s="571"/>
      <c r="AB6" s="571" t="str">
        <f>IF(AND(G23&gt;0,D14=4,AC5&lt;0.29),"●4", IF(AND(G23&gt;0,D14=5,AC5&lt;0.27),"●5",IF(AND(G23&gt;0,D14=6,AC5&lt;0.42),"●6", IF(AND(G23&gt;0,D14&gt;6,AC5&lt;0.27),"●456",IF(AND(G23&gt;0,D14&gt;6,AC5&lt;0.29),"●46", IF(AND(G23&gt;0,D14&gt;6,AC5&lt;0.42),"●6",""))))))</f>
        <v/>
      </c>
      <c r="AC6" s="571"/>
      <c r="AD6" s="571" t="str">
        <f>IF(AND(G24&gt;0,D14=4,AE5&lt;0.51),"●4", IF(AND(G24&gt;0,D14=5,AE5&lt;0.5),"●5",IF(AND(G24&gt;0,D14=6,AE5&lt;0.4),"●6", IF(AND(G24&gt;0,D14&gt;6,AE5&lt;0.4),"●456",IF(AND(G24&gt;0,D14&gt;6,AE5&lt;0.5),"●45", IF(AND(G24&gt;0,D14&gt;6,AE5&lt;0.51),"●4",""))))))</f>
        <v/>
      </c>
      <c r="AE6" s="572"/>
    </row>
    <row r="7" spans="2:31" ht="14" customHeight="1">
      <c r="B7" s="573" t="s">
        <v>13</v>
      </c>
      <c r="C7" s="574"/>
      <c r="D7" s="333"/>
      <c r="E7" s="575" t="s">
        <v>177</v>
      </c>
      <c r="F7" s="576"/>
      <c r="G7" s="577"/>
      <c r="H7" s="89" t="str">
        <f>H5&amp;B16</f>
        <v>/</v>
      </c>
      <c r="I7" s="90"/>
      <c r="J7" s="91" t="str">
        <f>J5&amp;B16</f>
        <v>/</v>
      </c>
      <c r="K7" s="92"/>
      <c r="L7" s="91" t="str">
        <f>L5&amp;B16</f>
        <v>/</v>
      </c>
      <c r="M7" s="92"/>
      <c r="N7" s="91" t="str">
        <f>N5&amp;B16</f>
        <v>/</v>
      </c>
      <c r="O7" s="92"/>
      <c r="P7" s="91" t="str">
        <f>P5&amp;B16</f>
        <v>/</v>
      </c>
      <c r="Q7" s="92"/>
      <c r="R7" s="91" t="str">
        <f>R5&amp;B16</f>
        <v>/</v>
      </c>
      <c r="S7" s="92"/>
      <c r="T7" s="91" t="str">
        <f>T5&amp;B16</f>
        <v>/</v>
      </c>
      <c r="U7" s="92"/>
      <c r="V7" s="91" t="str">
        <f>V5&amp;B16</f>
        <v>/</v>
      </c>
      <c r="W7" s="92"/>
      <c r="X7" s="91" t="str">
        <f>X5&amp;B16</f>
        <v>/</v>
      </c>
      <c r="Y7" s="92"/>
      <c r="Z7" s="91" t="str">
        <f>Z5&amp;B16</f>
        <v>/</v>
      </c>
      <c r="AA7" s="92"/>
      <c r="AB7" s="91" t="str">
        <f>AB5&amp;B16</f>
        <v>/</v>
      </c>
      <c r="AC7" s="92"/>
      <c r="AD7" s="91" t="str">
        <f>AD5&amp;B16</f>
        <v>/</v>
      </c>
      <c r="AE7" s="93"/>
    </row>
    <row r="8" spans="2:31" ht="14" customHeight="1" thickBot="1">
      <c r="B8" s="94"/>
      <c r="C8" s="59"/>
      <c r="D8" s="60"/>
      <c r="E8" s="578" t="s">
        <v>178</v>
      </c>
      <c r="F8" s="579"/>
      <c r="G8" s="580"/>
      <c r="H8" s="556" t="str">
        <f>IF(O13&gt;0,H5/I7,"")</f>
        <v/>
      </c>
      <c r="I8" s="570"/>
      <c r="J8" s="556" t="str">
        <f>IF(O14&gt;0,J5/K7,"")</f>
        <v/>
      </c>
      <c r="K8" s="570"/>
      <c r="L8" s="556" t="str">
        <f>IF(O15&gt;0,L5/M7,"")</f>
        <v/>
      </c>
      <c r="M8" s="570"/>
      <c r="N8" s="556" t="str">
        <f>IF(O16&gt;0,N5/O7,"")</f>
        <v/>
      </c>
      <c r="O8" s="570"/>
      <c r="P8" s="556" t="str">
        <f>IF(O17&gt;0,P5/Q7,"")</f>
        <v/>
      </c>
      <c r="Q8" s="570"/>
      <c r="R8" s="556" t="str">
        <f>IF(O18&gt;0,R5/S7,"")</f>
        <v/>
      </c>
      <c r="S8" s="570"/>
      <c r="T8" s="556" t="str">
        <f>IF(O19&gt;0,T5/U7,"")</f>
        <v/>
      </c>
      <c r="U8" s="570"/>
      <c r="V8" s="556" t="str">
        <f>IF(O20&gt;0,V5/W7,"")</f>
        <v/>
      </c>
      <c r="W8" s="570"/>
      <c r="X8" s="556" t="str">
        <f>IF(O21&gt;0,X5/Y7,"")</f>
        <v/>
      </c>
      <c r="Y8" s="570"/>
      <c r="Z8" s="556" t="str">
        <f>IF(O22&gt;0,Z5/AA7,"")</f>
        <v/>
      </c>
      <c r="AA8" s="570"/>
      <c r="AB8" s="556" t="str">
        <f>IF(O23&gt;0,AB5/AC7,"")</f>
        <v/>
      </c>
      <c r="AC8" s="570"/>
      <c r="AD8" s="556" t="str">
        <f>IF(O24&gt;0,AD5/AE7,"")</f>
        <v/>
      </c>
      <c r="AE8" s="557"/>
    </row>
    <row r="9" spans="2:31" ht="14" customHeight="1">
      <c r="B9" s="558" t="s">
        <v>17</v>
      </c>
      <c r="C9" s="559"/>
      <c r="D9" s="559"/>
      <c r="E9" s="560"/>
      <c r="F9" s="95"/>
      <c r="G9" s="561" t="s">
        <v>24</v>
      </c>
      <c r="H9" s="562"/>
      <c r="I9" s="562"/>
      <c r="J9" s="563"/>
      <c r="K9" s="564"/>
      <c r="L9" s="565"/>
      <c r="M9" s="565"/>
      <c r="N9" s="565"/>
      <c r="O9" s="565"/>
      <c r="P9" s="565"/>
      <c r="Q9" s="565"/>
      <c r="R9" s="565"/>
      <c r="S9" s="565"/>
      <c r="T9" s="565"/>
      <c r="U9" s="565"/>
      <c r="V9" s="565"/>
      <c r="W9" s="565"/>
      <c r="X9" s="565"/>
      <c r="Y9" s="565"/>
      <c r="Z9" s="565"/>
      <c r="AA9" s="565"/>
      <c r="AB9" s="565"/>
      <c r="AC9" s="565"/>
      <c r="AD9" s="565"/>
      <c r="AE9" s="566"/>
    </row>
    <row r="10" spans="2:31" ht="14" customHeight="1" thickBot="1">
      <c r="B10" s="567" t="str">
        <f>IF(AND(F9=2,C8&gt;7,C8&lt;11), "學齡過小數據僅為參考","")</f>
        <v/>
      </c>
      <c r="C10" s="568"/>
      <c r="D10" s="568"/>
      <c r="E10" s="568"/>
      <c r="F10" s="568"/>
      <c r="G10" s="568"/>
      <c r="H10" s="569"/>
      <c r="I10" s="96" t="s">
        <v>179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8"/>
    </row>
    <row r="11" spans="2:31" ht="7" customHeight="1">
      <c r="B11" s="99"/>
      <c r="C11" s="44"/>
      <c r="D11" s="44"/>
      <c r="E11" s="44"/>
      <c r="F11" s="99"/>
      <c r="G11" s="100"/>
      <c r="H11" s="101"/>
      <c r="I11" s="101"/>
      <c r="J11" s="101"/>
      <c r="K11" s="102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</row>
    <row r="12" spans="2:31" s="24" customFormat="1" hidden="1"/>
    <row r="13" spans="2:31" s="24" customFormat="1" hidden="1">
      <c r="B13" s="35" t="s">
        <v>180</v>
      </c>
      <c r="C13" s="33" t="s">
        <v>28</v>
      </c>
      <c r="D13" s="34">
        <f>F9*100+C8</f>
        <v>0</v>
      </c>
      <c r="F13" s="34" t="s">
        <v>181</v>
      </c>
      <c r="G13" s="67">
        <f>LEN(TRIM(H5))</f>
        <v>0</v>
      </c>
      <c r="J13" s="34" t="s">
        <v>181</v>
      </c>
      <c r="K13" s="67">
        <f>LEN(TRIM(H7))</f>
        <v>1</v>
      </c>
      <c r="M13" s="104" t="s">
        <v>182</v>
      </c>
      <c r="N13" s="67">
        <f>LEN(TRIM(I7))</f>
        <v>0</v>
      </c>
      <c r="O13" s="34">
        <f>G13*N13</f>
        <v>0</v>
      </c>
      <c r="Q13" s="30"/>
      <c r="R13" s="30"/>
      <c r="W13" s="30"/>
      <c r="X13" s="30"/>
      <c r="Y13" s="30"/>
      <c r="Z13" s="31"/>
      <c r="AA13" s="31"/>
      <c r="AB13" s="30"/>
      <c r="AC13" s="30"/>
      <c r="AD13" s="30"/>
      <c r="AE13" s="30"/>
    </row>
    <row r="14" spans="2:31" s="24" customFormat="1" hidden="1">
      <c r="C14" s="105" t="s">
        <v>28</v>
      </c>
      <c r="D14" s="34">
        <f>IF(AND(D13&gt;100,F9*C8&gt;0,F9&lt;10,C8&lt;13),VLOOKUP(D13,E27:S134,4,FALSE),0)</f>
        <v>0</v>
      </c>
      <c r="F14" s="34">
        <v>2</v>
      </c>
      <c r="G14" s="67">
        <f>LEN(TRIM(J5))</f>
        <v>0</v>
      </c>
      <c r="J14" s="34">
        <v>2</v>
      </c>
      <c r="K14" s="67">
        <f>LEN(TRIM(J7))</f>
        <v>1</v>
      </c>
      <c r="M14" s="104">
        <v>2</v>
      </c>
      <c r="N14" s="67">
        <f>LEN(TRIM(K7))</f>
        <v>0</v>
      </c>
      <c r="O14" s="34">
        <f t="shared" ref="O14:O24" si="0">G14*N14</f>
        <v>0</v>
      </c>
      <c r="Q14" s="30"/>
      <c r="R14" s="30"/>
      <c r="W14" s="30"/>
      <c r="X14" s="30"/>
      <c r="Y14" s="30"/>
      <c r="Z14" s="31"/>
      <c r="AA14" s="31"/>
      <c r="AB14" s="30"/>
      <c r="AC14" s="30"/>
      <c r="AD14" s="30"/>
      <c r="AE14" s="30"/>
    </row>
    <row r="15" spans="2:31" s="24" customFormat="1" hidden="1">
      <c r="F15" s="34">
        <v>3</v>
      </c>
      <c r="G15" s="67">
        <f>LEN(TRIM(L5))</f>
        <v>0</v>
      </c>
      <c r="J15" s="34">
        <v>3</v>
      </c>
      <c r="K15" s="67">
        <f>LEN(TRIM(L7))</f>
        <v>1</v>
      </c>
      <c r="M15" s="104">
        <v>3</v>
      </c>
      <c r="N15" s="67">
        <f>LEN(TRIM(M7))</f>
        <v>0</v>
      </c>
      <c r="O15" s="34">
        <f t="shared" si="0"/>
        <v>0</v>
      </c>
      <c r="Q15" s="30"/>
      <c r="R15" s="30"/>
      <c r="W15" s="30"/>
      <c r="X15" s="30"/>
      <c r="Y15" s="30"/>
      <c r="Z15" s="31"/>
      <c r="AA15" s="31"/>
      <c r="AB15" s="30"/>
      <c r="AC15" s="30"/>
      <c r="AD15" s="30"/>
      <c r="AE15" s="30"/>
    </row>
    <row r="16" spans="2:31" s="24" customFormat="1" hidden="1">
      <c r="B16" s="106" t="s">
        <v>183</v>
      </c>
      <c r="F16" s="34">
        <v>4</v>
      </c>
      <c r="G16" s="67">
        <f>LEN(TRIM(N5))</f>
        <v>0</v>
      </c>
      <c r="J16" s="34">
        <v>4</v>
      </c>
      <c r="K16" s="67">
        <f>LEN(TRIM(N7))</f>
        <v>1</v>
      </c>
      <c r="M16" s="104">
        <v>4</v>
      </c>
      <c r="N16" s="67">
        <f>LEN(TRIM(O7))</f>
        <v>0</v>
      </c>
      <c r="O16" s="34">
        <f t="shared" si="0"/>
        <v>0</v>
      </c>
      <c r="Q16" s="30"/>
      <c r="R16" s="30"/>
      <c r="W16" s="30"/>
      <c r="X16" s="30"/>
      <c r="Y16" s="30"/>
      <c r="Z16" s="31"/>
      <c r="AA16" s="31"/>
      <c r="AB16" s="30"/>
      <c r="AC16" s="30"/>
      <c r="AD16" s="30"/>
      <c r="AE16" s="30"/>
    </row>
    <row r="17" spans="2:31" s="24" customFormat="1" hidden="1">
      <c r="F17" s="34">
        <v>5</v>
      </c>
      <c r="G17" s="67">
        <f>LEN(TRIM(P5))</f>
        <v>0</v>
      </c>
      <c r="J17" s="34">
        <v>5</v>
      </c>
      <c r="K17" s="67">
        <f>LEN(TRIM(P7))</f>
        <v>1</v>
      </c>
      <c r="M17" s="104">
        <v>5</v>
      </c>
      <c r="N17" s="67">
        <f>LEN(TRIM(Q7))</f>
        <v>0</v>
      </c>
      <c r="O17" s="34">
        <f t="shared" si="0"/>
        <v>0</v>
      </c>
      <c r="Q17" s="30"/>
      <c r="R17" s="30"/>
      <c r="W17" s="30"/>
      <c r="X17" s="30"/>
      <c r="Y17" s="30"/>
      <c r="Z17" s="31"/>
      <c r="AA17" s="31"/>
      <c r="AB17" s="30"/>
      <c r="AC17" s="30"/>
      <c r="AD17" s="30"/>
      <c r="AE17" s="30"/>
    </row>
    <row r="18" spans="2:31" s="24" customFormat="1" hidden="1">
      <c r="F18" s="34">
        <v>6</v>
      </c>
      <c r="G18" s="67">
        <f>LEN(TRIM(R5))</f>
        <v>0</v>
      </c>
      <c r="J18" s="34">
        <v>6</v>
      </c>
      <c r="K18" s="67">
        <f>LEN(TRIM(R7))</f>
        <v>1</v>
      </c>
      <c r="M18" s="104">
        <v>6</v>
      </c>
      <c r="N18" s="67">
        <f>LEN(TRIM(S7))</f>
        <v>0</v>
      </c>
      <c r="O18" s="34">
        <f t="shared" si="0"/>
        <v>0</v>
      </c>
      <c r="Q18" s="30"/>
      <c r="R18" s="30"/>
      <c r="X18" s="30"/>
      <c r="Y18" s="30"/>
      <c r="Z18" s="31"/>
      <c r="AA18" s="31"/>
      <c r="AB18" s="30"/>
      <c r="AC18" s="30"/>
      <c r="AD18" s="30"/>
      <c r="AE18" s="30"/>
    </row>
    <row r="19" spans="2:31" s="24" customFormat="1" hidden="1">
      <c r="F19" s="34">
        <v>7</v>
      </c>
      <c r="G19" s="67">
        <f>LEN(TRIM(T5))</f>
        <v>0</v>
      </c>
      <c r="J19" s="34">
        <v>7</v>
      </c>
      <c r="K19" s="67">
        <f>LEN(TRIM(T7))</f>
        <v>1</v>
      </c>
      <c r="M19" s="104">
        <v>7</v>
      </c>
      <c r="N19" s="67">
        <f>LEN(TRIM(U7))</f>
        <v>0</v>
      </c>
      <c r="O19" s="34">
        <f t="shared" si="0"/>
        <v>0</v>
      </c>
      <c r="Q19" s="30"/>
      <c r="R19" s="30"/>
      <c r="X19" s="30"/>
      <c r="Y19" s="30"/>
      <c r="Z19" s="31"/>
      <c r="AA19" s="31"/>
      <c r="AB19" s="30"/>
      <c r="AC19" s="30"/>
      <c r="AD19" s="30"/>
      <c r="AE19" s="30"/>
    </row>
    <row r="20" spans="2:31" s="24" customFormat="1" hidden="1">
      <c r="F20" s="34">
        <v>8</v>
      </c>
      <c r="G20" s="67">
        <f>LEN(TRIM(V5))</f>
        <v>0</v>
      </c>
      <c r="J20" s="34">
        <v>8</v>
      </c>
      <c r="K20" s="67">
        <f>LEN(TRIM(V7))</f>
        <v>1</v>
      </c>
      <c r="M20" s="104">
        <v>8</v>
      </c>
      <c r="N20" s="67">
        <f>LEN(TRIM(W7))</f>
        <v>0</v>
      </c>
      <c r="O20" s="34">
        <f t="shared" si="0"/>
        <v>0</v>
      </c>
      <c r="Q20" s="30"/>
      <c r="X20" s="30"/>
      <c r="Y20" s="30"/>
      <c r="Z20" s="31"/>
      <c r="AA20" s="31"/>
      <c r="AB20" s="30"/>
      <c r="AC20" s="30"/>
      <c r="AD20" s="30"/>
      <c r="AE20" s="30"/>
    </row>
    <row r="21" spans="2:31" s="24" customFormat="1" hidden="1">
      <c r="F21" s="34">
        <v>9</v>
      </c>
      <c r="G21" s="67">
        <f>LEN(TRIM(X5))</f>
        <v>0</v>
      </c>
      <c r="H21" s="107" t="str">
        <f>IF(AND(G21&gt;0,D14=3,Y5&lt;0.23),"●3",IF(AND(G21&gt;0,D14=4,Y5&lt;0.36),"●4",IF(AND(G21&gt;0,D14=5,Y5&lt;0.63),"●5",IF(AND(G21&gt;0,D14=6,Y5&lt;0.55),"●6",""))))</f>
        <v/>
      </c>
      <c r="I21" s="108" t="str">
        <f>IF(AND(G21&gt;0,D14&gt;6,Y5&lt;0.23),"●3456",IF( AND(G21&gt;0,D14&gt;6,Y5&lt;0.36),"●456",IF( AND(G21&gt;0,D14&gt;6,Y5&lt;0.55),"●56",IF(AND(G21&gt;0,D14&gt;6,Y5&lt;0.63),"●5",""))))</f>
        <v/>
      </c>
      <c r="J21" s="34">
        <v>9</v>
      </c>
      <c r="K21" s="67">
        <f>LEN(TRIM(X7))</f>
        <v>1</v>
      </c>
      <c r="M21" s="104">
        <v>9</v>
      </c>
      <c r="N21" s="67">
        <f>LEN(TRIM(Y7))</f>
        <v>0</v>
      </c>
      <c r="O21" s="34">
        <f t="shared" si="0"/>
        <v>0</v>
      </c>
      <c r="Q21" s="30"/>
      <c r="X21" s="30"/>
      <c r="Y21" s="30"/>
      <c r="Z21" s="31"/>
      <c r="AA21" s="31"/>
      <c r="AB21" s="30"/>
      <c r="AC21" s="30"/>
      <c r="AD21" s="30"/>
      <c r="AE21" s="30"/>
    </row>
    <row r="22" spans="2:31" s="24" customFormat="1" hidden="1">
      <c r="F22" s="34">
        <v>10</v>
      </c>
      <c r="G22" s="67">
        <f>LEN(TRIM(Z5))</f>
        <v>0</v>
      </c>
      <c r="H22" s="107" t="str">
        <f>IF(AND(K21&gt;0,D14=3,Y7&lt;0.23),"●3",IF(AND(K21&gt;0,D14=4,Y7&lt;0.36),"●4",IF(AND(K21&gt;0,D14=5,Y7&lt;0.63),"●5",IF(AND(K21&gt;0,D14=6,Y7&lt;0.55),"●6",""))))</f>
        <v/>
      </c>
      <c r="I22" s="108" t="str">
        <f>IF(AND(K21&gt;0,D14&gt;6,Y7&lt;0.23),"●3456",IF( AND(K21&gt;0,D14&gt;6,Y7&lt;0.36),"●456",IF( AND(K21&gt;0,D14&gt;6,Y7&lt;0.55),"●56",IF(AND(K21&gt;0,D14&gt;6,Y7&lt;0.63),"●5",""))))</f>
        <v/>
      </c>
      <c r="J22" s="34">
        <v>10</v>
      </c>
      <c r="K22" s="67">
        <f>LEN(TRIM(Z7))</f>
        <v>1</v>
      </c>
      <c r="M22" s="104">
        <v>10</v>
      </c>
      <c r="N22" s="67">
        <f>LEN(TRIM(AA7))</f>
        <v>0</v>
      </c>
      <c r="O22" s="34">
        <f t="shared" si="0"/>
        <v>0</v>
      </c>
      <c r="Q22" s="30"/>
      <c r="Z22" s="31"/>
      <c r="AA22" s="31"/>
    </row>
    <row r="23" spans="2:31" s="24" customFormat="1" hidden="1">
      <c r="F23" s="34">
        <v>11</v>
      </c>
      <c r="G23" s="67">
        <f>LEN(TRIM(AB5))</f>
        <v>0</v>
      </c>
      <c r="J23" s="34">
        <v>11</v>
      </c>
      <c r="K23" s="67">
        <f>LEN(TRIM(AB7))</f>
        <v>1</v>
      </c>
      <c r="M23" s="104">
        <v>11</v>
      </c>
      <c r="N23" s="67">
        <f>LEN(TRIM(AC7))</f>
        <v>0</v>
      </c>
      <c r="O23" s="34">
        <f t="shared" si="0"/>
        <v>0</v>
      </c>
      <c r="Q23" s="30"/>
      <c r="Z23" s="31"/>
      <c r="AA23" s="31"/>
    </row>
    <row r="24" spans="2:31" s="24" customFormat="1" hidden="1">
      <c r="F24" s="34">
        <v>12</v>
      </c>
      <c r="G24" s="67">
        <f>LEN(TRIM(AD5))</f>
        <v>0</v>
      </c>
      <c r="J24" s="34">
        <v>12</v>
      </c>
      <c r="K24" s="67">
        <f>LEN(TRIM(AD7))</f>
        <v>1</v>
      </c>
      <c r="M24" s="104">
        <v>12</v>
      </c>
      <c r="N24" s="67">
        <f>LEN(TRIM(AE7))</f>
        <v>0</v>
      </c>
      <c r="O24" s="34">
        <f t="shared" si="0"/>
        <v>0</v>
      </c>
      <c r="Q24" s="30"/>
      <c r="Z24" s="109"/>
      <c r="AA24" s="25"/>
    </row>
    <row r="25" spans="2:31" s="24" customFormat="1" hidden="1">
      <c r="Q25" s="30"/>
      <c r="Z25" s="25"/>
      <c r="AA25" s="25"/>
    </row>
    <row r="26" spans="2:31" s="24" customFormat="1" hidden="1">
      <c r="B26" s="24" t="s">
        <v>28</v>
      </c>
      <c r="F26" s="25" t="s">
        <v>26</v>
      </c>
      <c r="G26" s="25" t="s">
        <v>29</v>
      </c>
      <c r="H26" s="25" t="s">
        <v>30</v>
      </c>
      <c r="I26" s="25" t="s">
        <v>31</v>
      </c>
      <c r="J26" s="25" t="s">
        <v>32</v>
      </c>
      <c r="K26" s="25" t="s">
        <v>33</v>
      </c>
      <c r="L26" s="25" t="s">
        <v>34</v>
      </c>
      <c r="M26" s="25" t="s">
        <v>35</v>
      </c>
      <c r="N26" s="25" t="s">
        <v>36</v>
      </c>
      <c r="O26" s="25" t="s">
        <v>37</v>
      </c>
      <c r="P26" s="25" t="s">
        <v>38</v>
      </c>
      <c r="Q26" s="25" t="s">
        <v>39</v>
      </c>
      <c r="R26" s="25" t="s">
        <v>40</v>
      </c>
      <c r="S26" s="25" t="s">
        <v>41</v>
      </c>
      <c r="T26" s="25" t="s">
        <v>42</v>
      </c>
      <c r="V26" s="25" t="s">
        <v>43</v>
      </c>
      <c r="X26" s="25" t="s">
        <v>44</v>
      </c>
    </row>
    <row r="27" spans="2:31" s="24" customFormat="1" hidden="1">
      <c r="B27" s="34">
        <v>1</v>
      </c>
      <c r="C27" s="35" t="s">
        <v>45</v>
      </c>
      <c r="E27" s="24">
        <v>108</v>
      </c>
      <c r="F27" s="25" t="s">
        <v>184</v>
      </c>
      <c r="G27" s="25" t="s">
        <v>184</v>
      </c>
      <c r="H27" s="25">
        <v>0</v>
      </c>
      <c r="I27" s="25" t="s">
        <v>184</v>
      </c>
      <c r="J27" s="25" t="s">
        <v>184</v>
      </c>
      <c r="K27" s="25">
        <v>0</v>
      </c>
      <c r="L27" s="25" t="s">
        <v>184</v>
      </c>
      <c r="M27" s="25" t="s">
        <v>184</v>
      </c>
      <c r="N27" s="25" t="s">
        <v>184</v>
      </c>
      <c r="O27" s="25">
        <v>0</v>
      </c>
      <c r="P27" s="25" t="s">
        <v>184</v>
      </c>
      <c r="Q27" s="25" t="s">
        <v>184</v>
      </c>
      <c r="R27" s="25" t="s">
        <v>49</v>
      </c>
      <c r="S27" s="25" t="s">
        <v>50</v>
      </c>
      <c r="T27" s="25">
        <v>0</v>
      </c>
      <c r="V27" s="25" t="s">
        <v>184</v>
      </c>
    </row>
    <row r="28" spans="2:31" s="24" customFormat="1" hidden="1">
      <c r="B28" s="34">
        <v>2</v>
      </c>
      <c r="C28" s="35" t="s">
        <v>52</v>
      </c>
      <c r="E28" s="24">
        <v>109</v>
      </c>
      <c r="F28" s="25" t="s">
        <v>184</v>
      </c>
      <c r="G28" s="25" t="s">
        <v>184</v>
      </c>
      <c r="H28" s="25">
        <v>0</v>
      </c>
      <c r="I28" s="25" t="s">
        <v>184</v>
      </c>
      <c r="J28" s="25" t="s">
        <v>184</v>
      </c>
      <c r="K28" s="25">
        <v>0</v>
      </c>
      <c r="L28" s="25" t="s">
        <v>184</v>
      </c>
      <c r="M28" s="25" t="s">
        <v>184</v>
      </c>
      <c r="N28" s="25" t="s">
        <v>184</v>
      </c>
      <c r="O28" s="25">
        <v>0</v>
      </c>
      <c r="P28" s="25" t="s">
        <v>184</v>
      </c>
      <c r="Q28" s="25" t="s">
        <v>184</v>
      </c>
      <c r="R28" s="25" t="s">
        <v>49</v>
      </c>
      <c r="S28" s="25" t="s">
        <v>50</v>
      </c>
      <c r="T28" s="25">
        <v>0</v>
      </c>
      <c r="V28" s="25" t="s">
        <v>184</v>
      </c>
    </row>
    <row r="29" spans="2:31" s="24" customFormat="1" hidden="1">
      <c r="B29" s="34">
        <v>3</v>
      </c>
      <c r="C29" s="35" t="s">
        <v>53</v>
      </c>
      <c r="E29" s="24">
        <v>110</v>
      </c>
      <c r="F29" s="25" t="s">
        <v>184</v>
      </c>
      <c r="G29" s="25" t="s">
        <v>184</v>
      </c>
      <c r="H29" s="25">
        <v>0</v>
      </c>
      <c r="I29" s="25" t="s">
        <v>184</v>
      </c>
      <c r="J29" s="25" t="s">
        <v>184</v>
      </c>
      <c r="K29" s="25">
        <v>0</v>
      </c>
      <c r="L29" s="25" t="s">
        <v>184</v>
      </c>
      <c r="M29" s="25" t="s">
        <v>184</v>
      </c>
      <c r="N29" s="25" t="s">
        <v>184</v>
      </c>
      <c r="O29" s="25">
        <v>0</v>
      </c>
      <c r="P29" s="25" t="s">
        <v>184</v>
      </c>
      <c r="Q29" s="25" t="s">
        <v>184</v>
      </c>
      <c r="R29" s="25" t="s">
        <v>49</v>
      </c>
      <c r="S29" s="25" t="s">
        <v>50</v>
      </c>
      <c r="T29" s="25">
        <v>0</v>
      </c>
      <c r="V29" s="25" t="s">
        <v>184</v>
      </c>
    </row>
    <row r="30" spans="2:31" s="24" customFormat="1" hidden="1">
      <c r="B30" s="34">
        <v>4</v>
      </c>
      <c r="C30" s="35" t="s">
        <v>54</v>
      </c>
      <c r="E30" s="24">
        <v>111</v>
      </c>
      <c r="F30" s="25" t="s">
        <v>50</v>
      </c>
      <c r="G30" s="25" t="s">
        <v>184</v>
      </c>
      <c r="H30" s="25">
        <v>0</v>
      </c>
      <c r="I30" s="25" t="s">
        <v>184</v>
      </c>
      <c r="J30" s="25" t="s">
        <v>48</v>
      </c>
      <c r="K30" s="25">
        <v>11</v>
      </c>
      <c r="L30" s="25" t="s">
        <v>48</v>
      </c>
      <c r="M30" s="25" t="s">
        <v>47</v>
      </c>
      <c r="N30" s="25" t="s">
        <v>48</v>
      </c>
      <c r="O30" s="25">
        <v>0</v>
      </c>
      <c r="P30" s="25" t="s">
        <v>184</v>
      </c>
      <c r="Q30" s="25" t="s">
        <v>50</v>
      </c>
      <c r="R30" s="25" t="s">
        <v>49</v>
      </c>
      <c r="S30" s="25" t="s">
        <v>50</v>
      </c>
      <c r="T30" s="25">
        <v>11</v>
      </c>
      <c r="V30" s="25" t="s">
        <v>50</v>
      </c>
    </row>
    <row r="31" spans="2:31" s="24" customFormat="1" hidden="1">
      <c r="B31" s="34">
        <v>5</v>
      </c>
      <c r="C31" s="35" t="s">
        <v>56</v>
      </c>
      <c r="E31" s="24">
        <v>112</v>
      </c>
      <c r="F31" s="25" t="s">
        <v>50</v>
      </c>
      <c r="G31" s="25" t="s">
        <v>184</v>
      </c>
      <c r="H31" s="25">
        <v>0</v>
      </c>
      <c r="I31" s="25" t="s">
        <v>184</v>
      </c>
      <c r="J31" s="25" t="s">
        <v>48</v>
      </c>
      <c r="K31" s="25">
        <v>11</v>
      </c>
      <c r="L31" s="25" t="s">
        <v>48</v>
      </c>
      <c r="M31" s="25" t="s">
        <v>47</v>
      </c>
      <c r="N31" s="25" t="s">
        <v>48</v>
      </c>
      <c r="O31" s="25">
        <v>0</v>
      </c>
      <c r="P31" s="25" t="s">
        <v>184</v>
      </c>
      <c r="Q31" s="25" t="s">
        <v>50</v>
      </c>
      <c r="R31" s="25" t="s">
        <v>49</v>
      </c>
      <c r="S31" s="25" t="s">
        <v>50</v>
      </c>
      <c r="T31" s="25">
        <v>11</v>
      </c>
      <c r="V31" s="25" t="s">
        <v>50</v>
      </c>
    </row>
    <row r="32" spans="2:31" s="24" customFormat="1" hidden="1">
      <c r="B32" s="34">
        <v>6</v>
      </c>
      <c r="C32" s="35" t="s">
        <v>57</v>
      </c>
      <c r="E32" s="24">
        <v>101</v>
      </c>
      <c r="F32" s="25" t="s">
        <v>50</v>
      </c>
      <c r="G32" s="25" t="s">
        <v>184</v>
      </c>
      <c r="H32" s="25">
        <v>0</v>
      </c>
      <c r="I32" s="25" t="s">
        <v>184</v>
      </c>
      <c r="J32" s="25" t="s">
        <v>48</v>
      </c>
      <c r="K32" s="25">
        <v>11</v>
      </c>
      <c r="L32" s="25" t="s">
        <v>48</v>
      </c>
      <c r="M32" s="25" t="s">
        <v>47</v>
      </c>
      <c r="N32" s="25" t="s">
        <v>48</v>
      </c>
      <c r="O32" s="25">
        <v>0</v>
      </c>
      <c r="P32" s="25" t="s">
        <v>184</v>
      </c>
      <c r="Q32" s="25" t="s">
        <v>50</v>
      </c>
      <c r="R32" s="25" t="s">
        <v>49</v>
      </c>
      <c r="S32" s="25" t="s">
        <v>50</v>
      </c>
      <c r="T32" s="25">
        <v>11</v>
      </c>
      <c r="V32" s="25" t="s">
        <v>50</v>
      </c>
    </row>
    <row r="33" spans="2:25" s="24" customFormat="1" hidden="1">
      <c r="B33" s="34">
        <v>7</v>
      </c>
      <c r="C33" s="35" t="s">
        <v>58</v>
      </c>
      <c r="E33" s="24">
        <v>102</v>
      </c>
      <c r="F33" s="25" t="s">
        <v>50</v>
      </c>
      <c r="G33" s="25" t="s">
        <v>184</v>
      </c>
      <c r="H33" s="25">
        <v>0</v>
      </c>
      <c r="I33" s="25" t="s">
        <v>184</v>
      </c>
      <c r="J33" s="25" t="s">
        <v>48</v>
      </c>
      <c r="K33" s="25">
        <v>11</v>
      </c>
      <c r="L33" s="25" t="s">
        <v>48</v>
      </c>
      <c r="M33" s="25" t="s">
        <v>47</v>
      </c>
      <c r="N33" s="25" t="s">
        <v>48</v>
      </c>
      <c r="O33" s="25">
        <v>0</v>
      </c>
      <c r="P33" s="25" t="s">
        <v>184</v>
      </c>
      <c r="Q33" s="25" t="s">
        <v>50</v>
      </c>
      <c r="R33" s="25" t="s">
        <v>49</v>
      </c>
      <c r="S33" s="25" t="s">
        <v>50</v>
      </c>
      <c r="T33" s="25">
        <v>11</v>
      </c>
      <c r="V33" s="25" t="s">
        <v>50</v>
      </c>
    </row>
    <row r="34" spans="2:25" s="24" customFormat="1" hidden="1">
      <c r="B34" s="34">
        <v>8</v>
      </c>
      <c r="C34" s="35" t="s">
        <v>60</v>
      </c>
      <c r="E34" s="24">
        <v>103</v>
      </c>
      <c r="F34" s="25" t="s">
        <v>50</v>
      </c>
      <c r="G34" s="25" t="s">
        <v>184</v>
      </c>
      <c r="H34" s="25">
        <v>0</v>
      </c>
      <c r="I34" s="25" t="s">
        <v>184</v>
      </c>
      <c r="J34" s="25" t="s">
        <v>48</v>
      </c>
      <c r="K34" s="25">
        <v>11</v>
      </c>
      <c r="L34" s="25" t="s">
        <v>48</v>
      </c>
      <c r="M34" s="25" t="s">
        <v>47</v>
      </c>
      <c r="N34" s="25" t="s">
        <v>48</v>
      </c>
      <c r="O34" s="25">
        <v>0</v>
      </c>
      <c r="P34" s="25" t="s">
        <v>184</v>
      </c>
      <c r="Q34" s="25" t="s">
        <v>50</v>
      </c>
      <c r="R34" s="25" t="s">
        <v>49</v>
      </c>
      <c r="S34" s="25" t="s">
        <v>50</v>
      </c>
      <c r="T34" s="25">
        <v>11</v>
      </c>
      <c r="V34" s="25" t="s">
        <v>50</v>
      </c>
    </row>
    <row r="35" spans="2:25" s="24" customFormat="1" hidden="1">
      <c r="B35" s="34">
        <v>9</v>
      </c>
      <c r="C35" s="35" t="s">
        <v>61</v>
      </c>
      <c r="E35" s="24">
        <v>104</v>
      </c>
      <c r="F35" s="25" t="s">
        <v>50</v>
      </c>
      <c r="G35" s="25" t="s">
        <v>184</v>
      </c>
      <c r="H35" s="25">
        <v>0</v>
      </c>
      <c r="I35" s="25" t="s">
        <v>184</v>
      </c>
      <c r="J35" s="25" t="s">
        <v>48</v>
      </c>
      <c r="K35" s="25">
        <v>11</v>
      </c>
      <c r="L35" s="25" t="s">
        <v>48</v>
      </c>
      <c r="M35" s="25" t="s">
        <v>47</v>
      </c>
      <c r="N35" s="25" t="s">
        <v>48</v>
      </c>
      <c r="O35" s="25">
        <v>0</v>
      </c>
      <c r="P35" s="25" t="s">
        <v>184</v>
      </c>
      <c r="Q35" s="25" t="s">
        <v>50</v>
      </c>
      <c r="R35" s="25" t="s">
        <v>49</v>
      </c>
      <c r="S35" s="25" t="s">
        <v>50</v>
      </c>
      <c r="T35" s="25">
        <v>11</v>
      </c>
      <c r="V35" s="25" t="s">
        <v>50</v>
      </c>
    </row>
    <row r="36" spans="2:25" s="24" customFormat="1" hidden="1">
      <c r="E36" s="24">
        <v>105</v>
      </c>
      <c r="F36" s="25" t="s">
        <v>50</v>
      </c>
      <c r="G36" s="25" t="s">
        <v>184</v>
      </c>
      <c r="H36" s="25">
        <v>0</v>
      </c>
      <c r="I36" s="25" t="s">
        <v>184</v>
      </c>
      <c r="J36" s="25" t="s">
        <v>59</v>
      </c>
      <c r="K36" s="25">
        <v>12</v>
      </c>
      <c r="L36" s="25" t="s">
        <v>59</v>
      </c>
      <c r="M36" s="25" t="s">
        <v>47</v>
      </c>
      <c r="N36" s="25" t="s">
        <v>59</v>
      </c>
      <c r="O36" s="25">
        <v>0</v>
      </c>
      <c r="P36" s="25" t="s">
        <v>184</v>
      </c>
      <c r="Q36" s="25" t="s">
        <v>50</v>
      </c>
      <c r="R36" s="25" t="s">
        <v>49</v>
      </c>
      <c r="S36" s="25" t="s">
        <v>50</v>
      </c>
      <c r="T36" s="25">
        <v>11</v>
      </c>
      <c r="V36" s="25" t="s">
        <v>50</v>
      </c>
    </row>
    <row r="37" spans="2:25" s="24" customFormat="1" hidden="1">
      <c r="E37" s="24">
        <v>106</v>
      </c>
      <c r="F37" s="25" t="s">
        <v>50</v>
      </c>
      <c r="G37" s="25" t="s">
        <v>184</v>
      </c>
      <c r="H37" s="25">
        <v>0</v>
      </c>
      <c r="I37" s="25" t="s">
        <v>184</v>
      </c>
      <c r="J37" s="25" t="s">
        <v>59</v>
      </c>
      <c r="K37" s="25">
        <v>12</v>
      </c>
      <c r="L37" s="25" t="s">
        <v>59</v>
      </c>
      <c r="M37" s="25" t="s">
        <v>47</v>
      </c>
      <c r="N37" s="25" t="s">
        <v>59</v>
      </c>
      <c r="O37" s="25">
        <v>0</v>
      </c>
      <c r="P37" s="25" t="s">
        <v>184</v>
      </c>
      <c r="Q37" s="25" t="s">
        <v>50</v>
      </c>
      <c r="R37" s="25" t="s">
        <v>49</v>
      </c>
      <c r="S37" s="25" t="s">
        <v>50</v>
      </c>
      <c r="T37" s="25">
        <v>11</v>
      </c>
      <c r="V37" s="25" t="s">
        <v>50</v>
      </c>
    </row>
    <row r="38" spans="2:25" s="24" customFormat="1" hidden="1">
      <c r="E38" s="24">
        <v>107</v>
      </c>
      <c r="F38" s="25" t="s">
        <v>50</v>
      </c>
      <c r="G38" s="25" t="s">
        <v>184</v>
      </c>
      <c r="H38" s="25">
        <v>0</v>
      </c>
      <c r="I38" s="25" t="s">
        <v>184</v>
      </c>
      <c r="J38" s="25" t="s">
        <v>59</v>
      </c>
      <c r="K38" s="25">
        <v>12</v>
      </c>
      <c r="L38" s="25" t="s">
        <v>59</v>
      </c>
      <c r="M38" s="25" t="s">
        <v>47</v>
      </c>
      <c r="N38" s="25" t="s">
        <v>59</v>
      </c>
      <c r="O38" s="25">
        <v>0</v>
      </c>
      <c r="P38" s="25" t="s">
        <v>184</v>
      </c>
      <c r="Q38" s="25" t="s">
        <v>50</v>
      </c>
      <c r="R38" s="25" t="s">
        <v>49</v>
      </c>
      <c r="S38" s="25" t="s">
        <v>50</v>
      </c>
      <c r="T38" s="25">
        <v>11</v>
      </c>
      <c r="V38" s="25" t="s">
        <v>50</v>
      </c>
    </row>
    <row r="39" spans="2:25" s="24" customFormat="1" hidden="1">
      <c r="E39" s="24">
        <v>208</v>
      </c>
      <c r="F39" s="25" t="s">
        <v>50</v>
      </c>
      <c r="G39" s="25" t="s">
        <v>184</v>
      </c>
      <c r="H39" s="25">
        <v>2</v>
      </c>
      <c r="I39" s="25" t="s">
        <v>185</v>
      </c>
      <c r="J39" s="25" t="s">
        <v>59</v>
      </c>
      <c r="K39" s="25">
        <v>12</v>
      </c>
      <c r="L39" s="25" t="s">
        <v>59</v>
      </c>
      <c r="M39" s="25" t="s">
        <v>47</v>
      </c>
      <c r="N39" s="25" t="s">
        <v>59</v>
      </c>
      <c r="O39" s="25">
        <v>0</v>
      </c>
      <c r="P39" s="25" t="s">
        <v>184</v>
      </c>
      <c r="Q39" s="25" t="s">
        <v>50</v>
      </c>
      <c r="R39" s="25" t="s">
        <v>49</v>
      </c>
      <c r="S39" s="25" t="s">
        <v>50</v>
      </c>
      <c r="T39" s="25">
        <v>11</v>
      </c>
      <c r="V39" s="25" t="s">
        <v>50</v>
      </c>
      <c r="X39" s="25" t="s">
        <v>52</v>
      </c>
      <c r="Y39" s="25" t="s">
        <v>147</v>
      </c>
    </row>
    <row r="40" spans="2:25" s="24" customFormat="1" hidden="1">
      <c r="E40" s="24">
        <v>209</v>
      </c>
      <c r="F40" s="25" t="s">
        <v>50</v>
      </c>
      <c r="G40" s="25" t="s">
        <v>184</v>
      </c>
      <c r="H40" s="25">
        <v>2</v>
      </c>
      <c r="I40" s="25" t="s">
        <v>185</v>
      </c>
      <c r="J40" s="25" t="s">
        <v>59</v>
      </c>
      <c r="K40" s="25">
        <v>12</v>
      </c>
      <c r="L40" s="25" t="s">
        <v>59</v>
      </c>
      <c r="M40" s="25" t="s">
        <v>47</v>
      </c>
      <c r="N40" s="25" t="s">
        <v>59</v>
      </c>
      <c r="O40" s="25">
        <v>0</v>
      </c>
      <c r="P40" s="25" t="s">
        <v>184</v>
      </c>
      <c r="Q40" s="25" t="s">
        <v>50</v>
      </c>
      <c r="R40" s="25" t="s">
        <v>49</v>
      </c>
      <c r="S40" s="25" t="s">
        <v>50</v>
      </c>
      <c r="T40" s="25">
        <v>11</v>
      </c>
      <c r="V40" s="25" t="s">
        <v>50</v>
      </c>
      <c r="X40" s="25" t="s">
        <v>52</v>
      </c>
      <c r="Y40" s="25" t="s">
        <v>147</v>
      </c>
    </row>
    <row r="41" spans="2:25" s="24" customFormat="1" hidden="1">
      <c r="E41" s="24">
        <v>210</v>
      </c>
      <c r="F41" s="25" t="s">
        <v>50</v>
      </c>
      <c r="G41" s="25" t="s">
        <v>184</v>
      </c>
      <c r="H41" s="25">
        <v>2</v>
      </c>
      <c r="I41" s="25" t="s">
        <v>185</v>
      </c>
      <c r="J41" s="25" t="s">
        <v>59</v>
      </c>
      <c r="K41" s="25">
        <v>12</v>
      </c>
      <c r="L41" s="25" t="s">
        <v>59</v>
      </c>
      <c r="M41" s="25" t="s">
        <v>47</v>
      </c>
      <c r="N41" s="25" t="s">
        <v>59</v>
      </c>
      <c r="O41" s="25">
        <v>0</v>
      </c>
      <c r="P41" s="25" t="s">
        <v>184</v>
      </c>
      <c r="Q41" s="25" t="s">
        <v>50</v>
      </c>
      <c r="R41" s="25" t="s">
        <v>49</v>
      </c>
      <c r="S41" s="25" t="s">
        <v>50</v>
      </c>
      <c r="T41" s="25">
        <v>11</v>
      </c>
      <c r="V41" s="25" t="s">
        <v>50</v>
      </c>
      <c r="X41" s="25" t="s">
        <v>52</v>
      </c>
      <c r="Y41" s="25" t="s">
        <v>147</v>
      </c>
    </row>
    <row r="42" spans="2:25" s="24" customFormat="1" hidden="1">
      <c r="E42" s="24">
        <v>211</v>
      </c>
      <c r="F42" s="25" t="s">
        <v>65</v>
      </c>
      <c r="G42" s="25">
        <v>23</v>
      </c>
      <c r="H42" s="25">
        <v>2</v>
      </c>
      <c r="I42" s="25" t="s">
        <v>65</v>
      </c>
      <c r="J42" s="25" t="s">
        <v>63</v>
      </c>
      <c r="K42" s="25">
        <v>21</v>
      </c>
      <c r="L42" s="25" t="s">
        <v>63</v>
      </c>
      <c r="M42" s="25" t="s">
        <v>64</v>
      </c>
      <c r="N42" s="25" t="s">
        <v>63</v>
      </c>
      <c r="O42" s="25">
        <v>21</v>
      </c>
      <c r="P42" s="25" t="s">
        <v>65</v>
      </c>
      <c r="Q42" s="25" t="s">
        <v>65</v>
      </c>
      <c r="R42" s="25" t="s">
        <v>49</v>
      </c>
      <c r="S42" s="25" t="s">
        <v>65</v>
      </c>
      <c r="T42" s="25">
        <v>21</v>
      </c>
      <c r="V42" s="25" t="s">
        <v>65</v>
      </c>
      <c r="X42" s="25" t="s">
        <v>52</v>
      </c>
      <c r="Y42" s="25" t="s">
        <v>147</v>
      </c>
    </row>
    <row r="43" spans="2:25" s="24" customFormat="1" hidden="1">
      <c r="E43" s="24">
        <v>212</v>
      </c>
      <c r="F43" s="25" t="s">
        <v>65</v>
      </c>
      <c r="G43" s="25">
        <v>23</v>
      </c>
      <c r="H43" s="25">
        <v>2</v>
      </c>
      <c r="I43" s="25" t="s">
        <v>65</v>
      </c>
      <c r="J43" s="25" t="s">
        <v>63</v>
      </c>
      <c r="K43" s="25">
        <v>21</v>
      </c>
      <c r="L43" s="25" t="s">
        <v>63</v>
      </c>
      <c r="M43" s="25" t="s">
        <v>64</v>
      </c>
      <c r="N43" s="25" t="s">
        <v>63</v>
      </c>
      <c r="O43" s="25">
        <v>21</v>
      </c>
      <c r="P43" s="25" t="s">
        <v>65</v>
      </c>
      <c r="Q43" s="25" t="s">
        <v>65</v>
      </c>
      <c r="R43" s="25" t="s">
        <v>49</v>
      </c>
      <c r="S43" s="25" t="s">
        <v>65</v>
      </c>
      <c r="T43" s="25">
        <v>21</v>
      </c>
      <c r="V43" s="25" t="s">
        <v>65</v>
      </c>
      <c r="X43" s="25" t="s">
        <v>52</v>
      </c>
      <c r="Y43" s="25" t="s">
        <v>147</v>
      </c>
    </row>
    <row r="44" spans="2:25" s="24" customFormat="1" hidden="1">
      <c r="E44" s="24">
        <v>201</v>
      </c>
      <c r="F44" s="25" t="s">
        <v>65</v>
      </c>
      <c r="G44" s="25">
        <v>23</v>
      </c>
      <c r="H44" s="25">
        <v>2</v>
      </c>
      <c r="I44" s="25" t="s">
        <v>65</v>
      </c>
      <c r="J44" s="25" t="s">
        <v>63</v>
      </c>
      <c r="K44" s="25">
        <v>21</v>
      </c>
      <c r="L44" s="25" t="s">
        <v>63</v>
      </c>
      <c r="M44" s="25" t="s">
        <v>64</v>
      </c>
      <c r="N44" s="25" t="s">
        <v>63</v>
      </c>
      <c r="O44" s="25">
        <v>21</v>
      </c>
      <c r="P44" s="25" t="s">
        <v>65</v>
      </c>
      <c r="Q44" s="25" t="s">
        <v>65</v>
      </c>
      <c r="R44" s="25" t="s">
        <v>49</v>
      </c>
      <c r="S44" s="25" t="s">
        <v>65</v>
      </c>
      <c r="T44" s="25">
        <v>21</v>
      </c>
      <c r="V44" s="25" t="s">
        <v>65</v>
      </c>
      <c r="X44" s="25" t="s">
        <v>52</v>
      </c>
      <c r="Y44" s="25" t="s">
        <v>147</v>
      </c>
    </row>
    <row r="45" spans="2:25" s="24" customFormat="1" hidden="1">
      <c r="E45" s="24">
        <v>202</v>
      </c>
      <c r="F45" s="25" t="s">
        <v>65</v>
      </c>
      <c r="G45" s="25">
        <v>23</v>
      </c>
      <c r="H45" s="25">
        <v>2</v>
      </c>
      <c r="I45" s="25" t="s">
        <v>65</v>
      </c>
      <c r="J45" s="25" t="s">
        <v>63</v>
      </c>
      <c r="K45" s="25">
        <v>21</v>
      </c>
      <c r="L45" s="25" t="s">
        <v>63</v>
      </c>
      <c r="M45" s="25" t="s">
        <v>64</v>
      </c>
      <c r="N45" s="25" t="s">
        <v>63</v>
      </c>
      <c r="O45" s="25">
        <v>21</v>
      </c>
      <c r="P45" s="25" t="s">
        <v>65</v>
      </c>
      <c r="Q45" s="25" t="s">
        <v>65</v>
      </c>
      <c r="R45" s="25" t="s">
        <v>49</v>
      </c>
      <c r="S45" s="25" t="s">
        <v>65</v>
      </c>
      <c r="T45" s="25">
        <v>21</v>
      </c>
      <c r="V45" s="25" t="s">
        <v>65</v>
      </c>
      <c r="X45" s="25" t="s">
        <v>52</v>
      </c>
      <c r="Y45" s="25" t="s">
        <v>147</v>
      </c>
    </row>
    <row r="46" spans="2:25" s="24" customFormat="1" hidden="1">
      <c r="E46" s="24">
        <v>203</v>
      </c>
      <c r="F46" s="25" t="s">
        <v>65</v>
      </c>
      <c r="G46" s="25">
        <v>23</v>
      </c>
      <c r="H46" s="25">
        <v>2</v>
      </c>
      <c r="I46" s="25" t="s">
        <v>65</v>
      </c>
      <c r="J46" s="25" t="s">
        <v>63</v>
      </c>
      <c r="K46" s="25">
        <v>21</v>
      </c>
      <c r="L46" s="25" t="s">
        <v>63</v>
      </c>
      <c r="M46" s="25" t="s">
        <v>64</v>
      </c>
      <c r="N46" s="25" t="s">
        <v>63</v>
      </c>
      <c r="O46" s="25">
        <v>21</v>
      </c>
      <c r="P46" s="25" t="s">
        <v>65</v>
      </c>
      <c r="Q46" s="25" t="s">
        <v>65</v>
      </c>
      <c r="R46" s="25" t="s">
        <v>49</v>
      </c>
      <c r="S46" s="25" t="s">
        <v>65</v>
      </c>
      <c r="T46" s="25">
        <v>21</v>
      </c>
      <c r="V46" s="25" t="s">
        <v>65</v>
      </c>
      <c r="X46" s="25" t="s">
        <v>52</v>
      </c>
      <c r="Y46" s="25" t="s">
        <v>147</v>
      </c>
    </row>
    <row r="47" spans="2:25" s="24" customFormat="1" hidden="1">
      <c r="E47" s="24">
        <v>204</v>
      </c>
      <c r="F47" s="25" t="s">
        <v>65</v>
      </c>
      <c r="G47" s="25">
        <v>23</v>
      </c>
      <c r="H47" s="25">
        <v>2</v>
      </c>
      <c r="I47" s="25" t="s">
        <v>65</v>
      </c>
      <c r="J47" s="25" t="s">
        <v>63</v>
      </c>
      <c r="K47" s="25">
        <v>21</v>
      </c>
      <c r="L47" s="25" t="s">
        <v>63</v>
      </c>
      <c r="M47" s="25" t="s">
        <v>64</v>
      </c>
      <c r="N47" s="25" t="s">
        <v>63</v>
      </c>
      <c r="O47" s="25">
        <v>21</v>
      </c>
      <c r="P47" s="25" t="s">
        <v>65</v>
      </c>
      <c r="Q47" s="25" t="s">
        <v>65</v>
      </c>
      <c r="R47" s="25" t="s">
        <v>49</v>
      </c>
      <c r="S47" s="25" t="s">
        <v>65</v>
      </c>
      <c r="T47" s="25">
        <v>21</v>
      </c>
      <c r="V47" s="25" t="s">
        <v>65</v>
      </c>
      <c r="X47" s="25" t="s">
        <v>52</v>
      </c>
      <c r="Y47" s="25" t="s">
        <v>147</v>
      </c>
    </row>
    <row r="48" spans="2:25" s="24" customFormat="1" hidden="1">
      <c r="E48" s="24">
        <v>205</v>
      </c>
      <c r="F48" s="25" t="s">
        <v>65</v>
      </c>
      <c r="G48" s="25">
        <v>23</v>
      </c>
      <c r="H48" s="25">
        <v>2</v>
      </c>
      <c r="I48" s="25" t="s">
        <v>65</v>
      </c>
      <c r="J48" s="25" t="s">
        <v>68</v>
      </c>
      <c r="K48" s="25">
        <v>22</v>
      </c>
      <c r="L48" s="25" t="s">
        <v>68</v>
      </c>
      <c r="M48" s="25" t="s">
        <v>64</v>
      </c>
      <c r="N48" s="25" t="s">
        <v>68</v>
      </c>
      <c r="O48" s="25">
        <v>21</v>
      </c>
      <c r="P48" s="25" t="s">
        <v>65</v>
      </c>
      <c r="Q48" s="25" t="s">
        <v>65</v>
      </c>
      <c r="R48" s="25" t="s">
        <v>49</v>
      </c>
      <c r="S48" s="25" t="s">
        <v>65</v>
      </c>
      <c r="T48" s="25">
        <v>21</v>
      </c>
      <c r="V48" s="25" t="s">
        <v>65</v>
      </c>
      <c r="X48" s="25" t="s">
        <v>52</v>
      </c>
      <c r="Y48" s="25" t="s">
        <v>147</v>
      </c>
    </row>
    <row r="49" spans="5:25" s="24" customFormat="1" hidden="1">
      <c r="E49" s="24">
        <v>206</v>
      </c>
      <c r="F49" s="25" t="s">
        <v>65</v>
      </c>
      <c r="G49" s="25">
        <v>23</v>
      </c>
      <c r="H49" s="25">
        <v>2</v>
      </c>
      <c r="I49" s="25" t="s">
        <v>65</v>
      </c>
      <c r="J49" s="25" t="s">
        <v>68</v>
      </c>
      <c r="K49" s="25">
        <v>22</v>
      </c>
      <c r="L49" s="25" t="s">
        <v>68</v>
      </c>
      <c r="M49" s="25" t="s">
        <v>64</v>
      </c>
      <c r="N49" s="25" t="s">
        <v>68</v>
      </c>
      <c r="O49" s="25">
        <v>21</v>
      </c>
      <c r="P49" s="25" t="s">
        <v>65</v>
      </c>
      <c r="Q49" s="25" t="s">
        <v>65</v>
      </c>
      <c r="R49" s="25" t="s">
        <v>49</v>
      </c>
      <c r="S49" s="25" t="s">
        <v>65</v>
      </c>
      <c r="T49" s="25">
        <v>21</v>
      </c>
      <c r="V49" s="25" t="s">
        <v>65</v>
      </c>
      <c r="X49" s="25" t="s">
        <v>52</v>
      </c>
      <c r="Y49" s="25" t="s">
        <v>147</v>
      </c>
    </row>
    <row r="50" spans="5:25" s="24" customFormat="1" hidden="1">
      <c r="E50" s="24">
        <v>207</v>
      </c>
      <c r="F50" s="25" t="s">
        <v>65</v>
      </c>
      <c r="G50" s="25">
        <v>23</v>
      </c>
      <c r="H50" s="25">
        <v>2</v>
      </c>
      <c r="I50" s="25" t="s">
        <v>65</v>
      </c>
      <c r="J50" s="25" t="s">
        <v>68</v>
      </c>
      <c r="K50" s="25">
        <v>22</v>
      </c>
      <c r="L50" s="25" t="s">
        <v>68</v>
      </c>
      <c r="M50" s="25" t="s">
        <v>64</v>
      </c>
      <c r="N50" s="25" t="s">
        <v>68</v>
      </c>
      <c r="O50" s="25">
        <v>21</v>
      </c>
      <c r="P50" s="25" t="s">
        <v>65</v>
      </c>
      <c r="Q50" s="25" t="s">
        <v>65</v>
      </c>
      <c r="R50" s="25" t="s">
        <v>49</v>
      </c>
      <c r="S50" s="25" t="s">
        <v>65</v>
      </c>
      <c r="T50" s="25">
        <v>21</v>
      </c>
      <c r="V50" s="25" t="s">
        <v>65</v>
      </c>
      <c r="X50" s="25" t="s">
        <v>52</v>
      </c>
      <c r="Y50" s="25" t="s">
        <v>147</v>
      </c>
    </row>
    <row r="51" spans="5:25" s="24" customFormat="1" hidden="1">
      <c r="E51" s="24">
        <v>308</v>
      </c>
      <c r="F51" s="25" t="s">
        <v>65</v>
      </c>
      <c r="G51" s="25">
        <v>23</v>
      </c>
      <c r="H51" s="25">
        <v>3</v>
      </c>
      <c r="I51" s="25" t="s">
        <v>70</v>
      </c>
      <c r="J51" s="25" t="s">
        <v>68</v>
      </c>
      <c r="K51" s="25">
        <v>22</v>
      </c>
      <c r="L51" s="25" t="s">
        <v>68</v>
      </c>
      <c r="M51" s="25" t="s">
        <v>64</v>
      </c>
      <c r="N51" s="25" t="s">
        <v>68</v>
      </c>
      <c r="O51" s="25">
        <v>21</v>
      </c>
      <c r="P51" s="25" t="s">
        <v>65</v>
      </c>
      <c r="Q51" s="25" t="s">
        <v>65</v>
      </c>
      <c r="R51" s="25" t="s">
        <v>49</v>
      </c>
      <c r="S51" s="25" t="s">
        <v>65</v>
      </c>
      <c r="T51" s="25">
        <v>21</v>
      </c>
      <c r="V51" s="25" t="s">
        <v>65</v>
      </c>
      <c r="X51" s="25" t="s">
        <v>53</v>
      </c>
      <c r="Y51" s="25" t="s">
        <v>186</v>
      </c>
    </row>
    <row r="52" spans="5:25" s="24" customFormat="1" hidden="1">
      <c r="E52" s="24">
        <v>309</v>
      </c>
      <c r="F52" s="25" t="s">
        <v>65</v>
      </c>
      <c r="G52" s="25">
        <v>23</v>
      </c>
      <c r="H52" s="25">
        <v>3</v>
      </c>
      <c r="I52" s="25" t="s">
        <v>70</v>
      </c>
      <c r="J52" s="25" t="s">
        <v>68</v>
      </c>
      <c r="K52" s="25">
        <v>22</v>
      </c>
      <c r="L52" s="25" t="s">
        <v>68</v>
      </c>
      <c r="M52" s="25" t="s">
        <v>64</v>
      </c>
      <c r="N52" s="25" t="s">
        <v>68</v>
      </c>
      <c r="O52" s="25">
        <v>21</v>
      </c>
      <c r="P52" s="25" t="s">
        <v>65</v>
      </c>
      <c r="Q52" s="25" t="s">
        <v>65</v>
      </c>
      <c r="R52" s="25" t="s">
        <v>49</v>
      </c>
      <c r="S52" s="25" t="s">
        <v>65</v>
      </c>
      <c r="T52" s="25">
        <v>21</v>
      </c>
      <c r="V52" s="25" t="s">
        <v>65</v>
      </c>
      <c r="X52" s="25" t="s">
        <v>53</v>
      </c>
      <c r="Y52" s="25" t="s">
        <v>186</v>
      </c>
    </row>
    <row r="53" spans="5:25" s="24" customFormat="1" hidden="1">
      <c r="E53" s="24">
        <v>310</v>
      </c>
      <c r="F53" s="25" t="s">
        <v>65</v>
      </c>
      <c r="G53" s="25">
        <v>23</v>
      </c>
      <c r="H53" s="25">
        <v>3</v>
      </c>
      <c r="I53" s="25" t="s">
        <v>70</v>
      </c>
      <c r="J53" s="25" t="s">
        <v>68</v>
      </c>
      <c r="K53" s="25">
        <v>22</v>
      </c>
      <c r="L53" s="25" t="s">
        <v>68</v>
      </c>
      <c r="M53" s="25" t="s">
        <v>64</v>
      </c>
      <c r="N53" s="25" t="s">
        <v>68</v>
      </c>
      <c r="O53" s="25">
        <v>21</v>
      </c>
      <c r="P53" s="25" t="s">
        <v>65</v>
      </c>
      <c r="Q53" s="25" t="s">
        <v>65</v>
      </c>
      <c r="R53" s="25" t="s">
        <v>49</v>
      </c>
      <c r="S53" s="25" t="s">
        <v>65</v>
      </c>
      <c r="T53" s="25">
        <v>21</v>
      </c>
      <c r="V53" s="25" t="s">
        <v>65</v>
      </c>
      <c r="X53" s="25" t="s">
        <v>53</v>
      </c>
      <c r="Y53" s="25" t="s">
        <v>186</v>
      </c>
    </row>
    <row r="54" spans="5:25" s="24" customFormat="1" hidden="1">
      <c r="E54" s="24">
        <v>311</v>
      </c>
      <c r="F54" s="25" t="s">
        <v>70</v>
      </c>
      <c r="G54" s="25">
        <v>23</v>
      </c>
      <c r="H54" s="25">
        <v>3</v>
      </c>
      <c r="I54" s="25" t="s">
        <v>70</v>
      </c>
      <c r="J54" s="25" t="s">
        <v>74</v>
      </c>
      <c r="K54" s="25">
        <v>31</v>
      </c>
      <c r="L54" s="25" t="s">
        <v>70</v>
      </c>
      <c r="M54" s="25" t="s">
        <v>71</v>
      </c>
      <c r="N54" s="25" t="s">
        <v>70</v>
      </c>
      <c r="O54" s="25">
        <v>31</v>
      </c>
      <c r="P54" s="25" t="s">
        <v>70</v>
      </c>
      <c r="Q54" s="25" t="s">
        <v>70</v>
      </c>
      <c r="R54" s="25" t="s">
        <v>72</v>
      </c>
      <c r="S54" s="25" t="s">
        <v>70</v>
      </c>
      <c r="T54" s="25">
        <v>31</v>
      </c>
      <c r="V54" s="25" t="s">
        <v>70</v>
      </c>
      <c r="X54" s="25" t="s">
        <v>53</v>
      </c>
      <c r="Y54" s="25" t="s">
        <v>186</v>
      </c>
    </row>
    <row r="55" spans="5:25" s="24" customFormat="1" hidden="1">
      <c r="E55" s="24">
        <v>312</v>
      </c>
      <c r="F55" s="25" t="s">
        <v>70</v>
      </c>
      <c r="G55" s="25">
        <v>23</v>
      </c>
      <c r="H55" s="25">
        <v>3</v>
      </c>
      <c r="I55" s="25" t="s">
        <v>70</v>
      </c>
      <c r="J55" s="25" t="s">
        <v>74</v>
      </c>
      <c r="K55" s="25">
        <v>31</v>
      </c>
      <c r="L55" s="25" t="s">
        <v>70</v>
      </c>
      <c r="M55" s="25" t="s">
        <v>71</v>
      </c>
      <c r="N55" s="25" t="s">
        <v>70</v>
      </c>
      <c r="O55" s="25">
        <v>31</v>
      </c>
      <c r="P55" s="25" t="s">
        <v>70</v>
      </c>
      <c r="Q55" s="25" t="s">
        <v>70</v>
      </c>
      <c r="R55" s="25" t="s">
        <v>72</v>
      </c>
      <c r="S55" s="25" t="s">
        <v>70</v>
      </c>
      <c r="T55" s="25">
        <v>31</v>
      </c>
      <c r="V55" s="25" t="s">
        <v>70</v>
      </c>
      <c r="X55" s="25" t="s">
        <v>53</v>
      </c>
      <c r="Y55" s="25" t="s">
        <v>186</v>
      </c>
    </row>
    <row r="56" spans="5:25" s="24" customFormat="1" hidden="1">
      <c r="E56" s="24">
        <v>301</v>
      </c>
      <c r="F56" s="25" t="s">
        <v>70</v>
      </c>
      <c r="G56" s="25">
        <v>23</v>
      </c>
      <c r="H56" s="25">
        <v>3</v>
      </c>
      <c r="I56" s="25" t="s">
        <v>70</v>
      </c>
      <c r="J56" s="25" t="s">
        <v>74</v>
      </c>
      <c r="K56" s="25">
        <v>31</v>
      </c>
      <c r="L56" s="25" t="s">
        <v>70</v>
      </c>
      <c r="M56" s="25" t="s">
        <v>71</v>
      </c>
      <c r="N56" s="25" t="s">
        <v>70</v>
      </c>
      <c r="O56" s="25">
        <v>31</v>
      </c>
      <c r="P56" s="25" t="s">
        <v>70</v>
      </c>
      <c r="Q56" s="25" t="s">
        <v>70</v>
      </c>
      <c r="R56" s="25" t="s">
        <v>72</v>
      </c>
      <c r="S56" s="25" t="s">
        <v>70</v>
      </c>
      <c r="T56" s="25">
        <v>31</v>
      </c>
      <c r="V56" s="25" t="s">
        <v>70</v>
      </c>
      <c r="X56" s="25" t="s">
        <v>53</v>
      </c>
      <c r="Y56" s="25" t="s">
        <v>186</v>
      </c>
    </row>
    <row r="57" spans="5:25" s="24" customFormat="1" hidden="1">
      <c r="E57" s="24">
        <v>302</v>
      </c>
      <c r="F57" s="25" t="s">
        <v>70</v>
      </c>
      <c r="G57" s="25">
        <v>23</v>
      </c>
      <c r="H57" s="25">
        <v>3</v>
      </c>
      <c r="I57" s="25" t="s">
        <v>70</v>
      </c>
      <c r="J57" s="25" t="s">
        <v>74</v>
      </c>
      <c r="K57" s="25">
        <v>31</v>
      </c>
      <c r="L57" s="25" t="s">
        <v>70</v>
      </c>
      <c r="M57" s="25" t="s">
        <v>71</v>
      </c>
      <c r="N57" s="25" t="s">
        <v>70</v>
      </c>
      <c r="O57" s="25">
        <v>31</v>
      </c>
      <c r="P57" s="25" t="s">
        <v>70</v>
      </c>
      <c r="Q57" s="25" t="s">
        <v>70</v>
      </c>
      <c r="R57" s="25" t="s">
        <v>72</v>
      </c>
      <c r="S57" s="25" t="s">
        <v>70</v>
      </c>
      <c r="T57" s="25">
        <v>31</v>
      </c>
      <c r="V57" s="25" t="s">
        <v>70</v>
      </c>
      <c r="X57" s="25" t="s">
        <v>53</v>
      </c>
      <c r="Y57" s="25" t="s">
        <v>186</v>
      </c>
    </row>
    <row r="58" spans="5:25" s="24" customFormat="1" hidden="1">
      <c r="E58" s="24">
        <v>303</v>
      </c>
      <c r="F58" s="25" t="s">
        <v>70</v>
      </c>
      <c r="G58" s="25">
        <v>23</v>
      </c>
      <c r="H58" s="25">
        <v>3</v>
      </c>
      <c r="I58" s="25" t="s">
        <v>70</v>
      </c>
      <c r="J58" s="25" t="s">
        <v>74</v>
      </c>
      <c r="K58" s="25">
        <v>31</v>
      </c>
      <c r="L58" s="25" t="s">
        <v>70</v>
      </c>
      <c r="M58" s="25" t="s">
        <v>71</v>
      </c>
      <c r="N58" s="25" t="s">
        <v>70</v>
      </c>
      <c r="O58" s="25">
        <v>31</v>
      </c>
      <c r="P58" s="25" t="s">
        <v>70</v>
      </c>
      <c r="Q58" s="25" t="s">
        <v>70</v>
      </c>
      <c r="R58" s="25" t="s">
        <v>72</v>
      </c>
      <c r="S58" s="25" t="s">
        <v>70</v>
      </c>
      <c r="T58" s="25">
        <v>31</v>
      </c>
      <c r="V58" s="25" t="s">
        <v>70</v>
      </c>
      <c r="X58" s="25" t="s">
        <v>53</v>
      </c>
      <c r="Y58" s="25" t="s">
        <v>186</v>
      </c>
    </row>
    <row r="59" spans="5:25" s="24" customFormat="1" hidden="1">
      <c r="E59" s="24">
        <v>304</v>
      </c>
      <c r="F59" s="25" t="s">
        <v>70</v>
      </c>
      <c r="G59" s="25">
        <v>23</v>
      </c>
      <c r="H59" s="25">
        <v>3</v>
      </c>
      <c r="I59" s="25" t="s">
        <v>70</v>
      </c>
      <c r="J59" s="25" t="s">
        <v>74</v>
      </c>
      <c r="K59" s="25">
        <v>31</v>
      </c>
      <c r="L59" s="25" t="s">
        <v>70</v>
      </c>
      <c r="M59" s="25" t="s">
        <v>71</v>
      </c>
      <c r="N59" s="25" t="s">
        <v>70</v>
      </c>
      <c r="O59" s="25">
        <v>31</v>
      </c>
      <c r="P59" s="25" t="s">
        <v>70</v>
      </c>
      <c r="Q59" s="25" t="s">
        <v>70</v>
      </c>
      <c r="R59" s="25" t="s">
        <v>72</v>
      </c>
      <c r="S59" s="25" t="s">
        <v>70</v>
      </c>
      <c r="T59" s="25">
        <v>31</v>
      </c>
      <c r="V59" s="25" t="s">
        <v>70</v>
      </c>
      <c r="X59" s="25" t="s">
        <v>53</v>
      </c>
      <c r="Y59" s="25" t="s">
        <v>186</v>
      </c>
    </row>
    <row r="60" spans="5:25" s="24" customFormat="1" hidden="1">
      <c r="E60" s="24">
        <v>305</v>
      </c>
      <c r="F60" s="25" t="s">
        <v>70</v>
      </c>
      <c r="G60" s="25">
        <v>23</v>
      </c>
      <c r="H60" s="25">
        <v>3</v>
      </c>
      <c r="I60" s="25" t="s">
        <v>70</v>
      </c>
      <c r="J60" s="25" t="s">
        <v>74</v>
      </c>
      <c r="K60" s="25">
        <v>31</v>
      </c>
      <c r="L60" s="25" t="s">
        <v>70</v>
      </c>
      <c r="M60" s="25" t="s">
        <v>71</v>
      </c>
      <c r="N60" s="25" t="s">
        <v>70</v>
      </c>
      <c r="O60" s="25">
        <v>31</v>
      </c>
      <c r="P60" s="25" t="s">
        <v>70</v>
      </c>
      <c r="Q60" s="25" t="s">
        <v>70</v>
      </c>
      <c r="R60" s="25" t="s">
        <v>72</v>
      </c>
      <c r="S60" s="25" t="s">
        <v>70</v>
      </c>
      <c r="T60" s="25">
        <v>31</v>
      </c>
      <c r="V60" s="25" t="s">
        <v>70</v>
      </c>
      <c r="X60" s="25" t="s">
        <v>53</v>
      </c>
      <c r="Y60" s="25" t="s">
        <v>186</v>
      </c>
    </row>
    <row r="61" spans="5:25" s="24" customFormat="1" hidden="1">
      <c r="E61" s="24">
        <v>306</v>
      </c>
      <c r="F61" s="25" t="s">
        <v>70</v>
      </c>
      <c r="G61" s="25">
        <v>23</v>
      </c>
      <c r="H61" s="25">
        <v>3</v>
      </c>
      <c r="I61" s="25" t="s">
        <v>70</v>
      </c>
      <c r="J61" s="25" t="s">
        <v>74</v>
      </c>
      <c r="K61" s="25">
        <v>31</v>
      </c>
      <c r="L61" s="25" t="s">
        <v>70</v>
      </c>
      <c r="M61" s="25" t="s">
        <v>71</v>
      </c>
      <c r="N61" s="25" t="s">
        <v>70</v>
      </c>
      <c r="O61" s="25">
        <v>31</v>
      </c>
      <c r="P61" s="25" t="s">
        <v>70</v>
      </c>
      <c r="Q61" s="25" t="s">
        <v>70</v>
      </c>
      <c r="R61" s="25" t="s">
        <v>72</v>
      </c>
      <c r="S61" s="25" t="s">
        <v>70</v>
      </c>
      <c r="T61" s="25">
        <v>31</v>
      </c>
      <c r="V61" s="25" t="s">
        <v>70</v>
      </c>
      <c r="X61" s="25" t="s">
        <v>53</v>
      </c>
      <c r="Y61" s="25" t="s">
        <v>186</v>
      </c>
    </row>
    <row r="62" spans="5:25" s="24" customFormat="1" hidden="1">
      <c r="E62" s="24">
        <v>307</v>
      </c>
      <c r="F62" s="25" t="s">
        <v>70</v>
      </c>
      <c r="G62" s="25">
        <v>23</v>
      </c>
      <c r="H62" s="25">
        <v>3</v>
      </c>
      <c r="I62" s="25" t="s">
        <v>70</v>
      </c>
      <c r="J62" s="25" t="s">
        <v>74</v>
      </c>
      <c r="K62" s="25">
        <v>31</v>
      </c>
      <c r="L62" s="25" t="s">
        <v>70</v>
      </c>
      <c r="M62" s="25" t="s">
        <v>71</v>
      </c>
      <c r="N62" s="25" t="s">
        <v>70</v>
      </c>
      <c r="O62" s="25">
        <v>31</v>
      </c>
      <c r="P62" s="25" t="s">
        <v>70</v>
      </c>
      <c r="Q62" s="25" t="s">
        <v>70</v>
      </c>
      <c r="R62" s="25" t="s">
        <v>72</v>
      </c>
      <c r="S62" s="25" t="s">
        <v>70</v>
      </c>
      <c r="T62" s="25">
        <v>31</v>
      </c>
      <c r="V62" s="25" t="s">
        <v>70</v>
      </c>
      <c r="X62" s="25" t="s">
        <v>53</v>
      </c>
      <c r="Y62" s="25" t="s">
        <v>186</v>
      </c>
    </row>
    <row r="63" spans="5:25" s="24" customFormat="1" hidden="1">
      <c r="E63" s="24">
        <v>408</v>
      </c>
      <c r="F63" s="25" t="s">
        <v>70</v>
      </c>
      <c r="G63" s="25">
        <v>23</v>
      </c>
      <c r="H63" s="25">
        <v>4</v>
      </c>
      <c r="I63" s="25" t="s">
        <v>75</v>
      </c>
      <c r="J63" s="25" t="s">
        <v>74</v>
      </c>
      <c r="K63" s="25">
        <v>31</v>
      </c>
      <c r="L63" s="25" t="s">
        <v>70</v>
      </c>
      <c r="M63" s="25" t="s">
        <v>71</v>
      </c>
      <c r="N63" s="25" t="s">
        <v>70</v>
      </c>
      <c r="O63" s="25">
        <v>31</v>
      </c>
      <c r="P63" s="25" t="s">
        <v>70</v>
      </c>
      <c r="Q63" s="25" t="s">
        <v>70</v>
      </c>
      <c r="R63" s="25" t="s">
        <v>72</v>
      </c>
      <c r="S63" s="25" t="s">
        <v>70</v>
      </c>
      <c r="T63" s="25">
        <v>31</v>
      </c>
      <c r="V63" s="25" t="s">
        <v>70</v>
      </c>
      <c r="X63" s="25" t="s">
        <v>54</v>
      </c>
      <c r="Y63" s="25" t="s">
        <v>186</v>
      </c>
    </row>
    <row r="64" spans="5:25" s="24" customFormat="1" hidden="1">
      <c r="E64" s="24">
        <v>409</v>
      </c>
      <c r="F64" s="25" t="s">
        <v>70</v>
      </c>
      <c r="G64" s="25">
        <v>23</v>
      </c>
      <c r="H64" s="25">
        <v>4</v>
      </c>
      <c r="I64" s="25" t="s">
        <v>75</v>
      </c>
      <c r="J64" s="25" t="s">
        <v>74</v>
      </c>
      <c r="K64" s="25">
        <v>31</v>
      </c>
      <c r="L64" s="25" t="s">
        <v>70</v>
      </c>
      <c r="M64" s="25" t="s">
        <v>71</v>
      </c>
      <c r="N64" s="25" t="s">
        <v>70</v>
      </c>
      <c r="O64" s="25">
        <v>31</v>
      </c>
      <c r="P64" s="25" t="s">
        <v>70</v>
      </c>
      <c r="Q64" s="25" t="s">
        <v>70</v>
      </c>
      <c r="R64" s="25" t="s">
        <v>72</v>
      </c>
      <c r="S64" s="25" t="s">
        <v>70</v>
      </c>
      <c r="T64" s="25">
        <v>31</v>
      </c>
      <c r="V64" s="25" t="s">
        <v>70</v>
      </c>
      <c r="X64" s="25" t="s">
        <v>54</v>
      </c>
      <c r="Y64" s="25" t="s">
        <v>186</v>
      </c>
    </row>
    <row r="65" spans="5:25" s="24" customFormat="1" hidden="1">
      <c r="E65" s="24">
        <v>410</v>
      </c>
      <c r="F65" s="25" t="s">
        <v>70</v>
      </c>
      <c r="G65" s="25">
        <v>23</v>
      </c>
      <c r="H65" s="25">
        <v>4</v>
      </c>
      <c r="I65" s="25" t="s">
        <v>75</v>
      </c>
      <c r="J65" s="25" t="s">
        <v>74</v>
      </c>
      <c r="K65" s="25">
        <v>31</v>
      </c>
      <c r="L65" s="25" t="s">
        <v>70</v>
      </c>
      <c r="M65" s="25" t="s">
        <v>71</v>
      </c>
      <c r="N65" s="25" t="s">
        <v>70</v>
      </c>
      <c r="O65" s="25">
        <v>31</v>
      </c>
      <c r="P65" s="25" t="s">
        <v>70</v>
      </c>
      <c r="Q65" s="25" t="s">
        <v>70</v>
      </c>
      <c r="R65" s="25" t="s">
        <v>72</v>
      </c>
      <c r="S65" s="25" t="s">
        <v>70</v>
      </c>
      <c r="T65" s="25">
        <v>31</v>
      </c>
      <c r="V65" s="25" t="s">
        <v>70</v>
      </c>
      <c r="X65" s="25" t="s">
        <v>54</v>
      </c>
      <c r="Y65" s="25" t="s">
        <v>186</v>
      </c>
    </row>
    <row r="66" spans="5:25" s="24" customFormat="1" hidden="1">
      <c r="E66" s="24">
        <v>411</v>
      </c>
      <c r="F66" s="25" t="s">
        <v>75</v>
      </c>
      <c r="G66" s="25">
        <v>456</v>
      </c>
      <c r="H66" s="25">
        <v>4</v>
      </c>
      <c r="I66" s="25" t="s">
        <v>75</v>
      </c>
      <c r="J66" s="25" t="s">
        <v>74</v>
      </c>
      <c r="K66" s="25">
        <v>41</v>
      </c>
      <c r="L66" s="25" t="s">
        <v>75</v>
      </c>
      <c r="M66" s="25" t="s">
        <v>71</v>
      </c>
      <c r="N66" s="25" t="s">
        <v>75</v>
      </c>
      <c r="O66" s="25">
        <v>41</v>
      </c>
      <c r="P66" s="25" t="s">
        <v>75</v>
      </c>
      <c r="Q66" s="25" t="s">
        <v>75</v>
      </c>
      <c r="R66" s="25" t="s">
        <v>72</v>
      </c>
      <c r="S66" s="25" t="s">
        <v>75</v>
      </c>
      <c r="T66" s="25">
        <v>41</v>
      </c>
      <c r="V66" s="25" t="s">
        <v>70</v>
      </c>
      <c r="X66" s="25" t="s">
        <v>54</v>
      </c>
      <c r="Y66" s="25" t="s">
        <v>186</v>
      </c>
    </row>
    <row r="67" spans="5:25" s="24" customFormat="1" hidden="1">
      <c r="E67" s="24">
        <v>412</v>
      </c>
      <c r="F67" s="25" t="s">
        <v>75</v>
      </c>
      <c r="G67" s="25">
        <v>456</v>
      </c>
      <c r="H67" s="25">
        <v>4</v>
      </c>
      <c r="I67" s="25" t="s">
        <v>75</v>
      </c>
      <c r="J67" s="25" t="s">
        <v>74</v>
      </c>
      <c r="K67" s="25">
        <v>41</v>
      </c>
      <c r="L67" s="25" t="s">
        <v>75</v>
      </c>
      <c r="M67" s="25" t="s">
        <v>71</v>
      </c>
      <c r="N67" s="25" t="s">
        <v>75</v>
      </c>
      <c r="O67" s="25">
        <v>41</v>
      </c>
      <c r="P67" s="25" t="s">
        <v>75</v>
      </c>
      <c r="Q67" s="25" t="s">
        <v>75</v>
      </c>
      <c r="R67" s="25" t="s">
        <v>72</v>
      </c>
      <c r="S67" s="25" t="s">
        <v>75</v>
      </c>
      <c r="T67" s="25">
        <v>41</v>
      </c>
      <c r="V67" s="25" t="s">
        <v>70</v>
      </c>
      <c r="X67" s="25" t="s">
        <v>54</v>
      </c>
      <c r="Y67" s="25" t="s">
        <v>186</v>
      </c>
    </row>
    <row r="68" spans="5:25" s="24" customFormat="1" hidden="1">
      <c r="E68" s="24">
        <v>401</v>
      </c>
      <c r="F68" s="25" t="s">
        <v>75</v>
      </c>
      <c r="G68" s="25">
        <v>456</v>
      </c>
      <c r="H68" s="25">
        <v>4</v>
      </c>
      <c r="I68" s="25" t="s">
        <v>75</v>
      </c>
      <c r="J68" s="25" t="s">
        <v>74</v>
      </c>
      <c r="K68" s="25">
        <v>41</v>
      </c>
      <c r="L68" s="25" t="s">
        <v>75</v>
      </c>
      <c r="M68" s="25" t="s">
        <v>71</v>
      </c>
      <c r="N68" s="25" t="s">
        <v>75</v>
      </c>
      <c r="O68" s="25">
        <v>41</v>
      </c>
      <c r="P68" s="25" t="s">
        <v>75</v>
      </c>
      <c r="Q68" s="25" t="s">
        <v>75</v>
      </c>
      <c r="R68" s="25" t="s">
        <v>72</v>
      </c>
      <c r="S68" s="25" t="s">
        <v>75</v>
      </c>
      <c r="T68" s="25">
        <v>41</v>
      </c>
      <c r="V68" s="25" t="s">
        <v>70</v>
      </c>
      <c r="X68" s="25" t="s">
        <v>54</v>
      </c>
      <c r="Y68" s="25" t="s">
        <v>186</v>
      </c>
    </row>
    <row r="69" spans="5:25" s="24" customFormat="1" hidden="1">
      <c r="E69" s="24">
        <v>402</v>
      </c>
      <c r="F69" s="25" t="s">
        <v>75</v>
      </c>
      <c r="G69" s="25">
        <v>456</v>
      </c>
      <c r="H69" s="25">
        <v>4</v>
      </c>
      <c r="I69" s="25" t="s">
        <v>75</v>
      </c>
      <c r="J69" s="25" t="s">
        <v>74</v>
      </c>
      <c r="K69" s="25">
        <v>41</v>
      </c>
      <c r="L69" s="25" t="s">
        <v>75</v>
      </c>
      <c r="M69" s="25" t="s">
        <v>71</v>
      </c>
      <c r="N69" s="25" t="s">
        <v>75</v>
      </c>
      <c r="O69" s="25">
        <v>41</v>
      </c>
      <c r="P69" s="25" t="s">
        <v>75</v>
      </c>
      <c r="Q69" s="25" t="s">
        <v>75</v>
      </c>
      <c r="R69" s="25" t="s">
        <v>72</v>
      </c>
      <c r="S69" s="25" t="s">
        <v>75</v>
      </c>
      <c r="T69" s="25">
        <v>41</v>
      </c>
      <c r="V69" s="25" t="s">
        <v>70</v>
      </c>
      <c r="X69" s="25" t="s">
        <v>54</v>
      </c>
      <c r="Y69" s="25" t="s">
        <v>186</v>
      </c>
    </row>
    <row r="70" spans="5:25" s="24" customFormat="1" hidden="1">
      <c r="E70" s="24">
        <v>403</v>
      </c>
      <c r="F70" s="25" t="s">
        <v>75</v>
      </c>
      <c r="G70" s="25">
        <v>456</v>
      </c>
      <c r="H70" s="25">
        <v>4</v>
      </c>
      <c r="I70" s="25" t="s">
        <v>75</v>
      </c>
      <c r="J70" s="25" t="s">
        <v>74</v>
      </c>
      <c r="K70" s="25">
        <v>41</v>
      </c>
      <c r="L70" s="25" t="s">
        <v>75</v>
      </c>
      <c r="M70" s="25" t="s">
        <v>71</v>
      </c>
      <c r="N70" s="25" t="s">
        <v>75</v>
      </c>
      <c r="O70" s="25">
        <v>41</v>
      </c>
      <c r="P70" s="25" t="s">
        <v>75</v>
      </c>
      <c r="Q70" s="25" t="s">
        <v>75</v>
      </c>
      <c r="R70" s="25" t="s">
        <v>72</v>
      </c>
      <c r="S70" s="25" t="s">
        <v>75</v>
      </c>
      <c r="T70" s="25">
        <v>41</v>
      </c>
      <c r="V70" s="25" t="s">
        <v>70</v>
      </c>
      <c r="X70" s="25" t="s">
        <v>54</v>
      </c>
      <c r="Y70" s="25" t="s">
        <v>186</v>
      </c>
    </row>
    <row r="71" spans="5:25" s="24" customFormat="1" hidden="1">
      <c r="E71" s="24">
        <v>404</v>
      </c>
      <c r="F71" s="25" t="s">
        <v>75</v>
      </c>
      <c r="G71" s="25">
        <v>456</v>
      </c>
      <c r="H71" s="25">
        <v>4</v>
      </c>
      <c r="I71" s="25" t="s">
        <v>75</v>
      </c>
      <c r="J71" s="25" t="s">
        <v>74</v>
      </c>
      <c r="K71" s="25">
        <v>41</v>
      </c>
      <c r="L71" s="25" t="s">
        <v>75</v>
      </c>
      <c r="M71" s="25" t="s">
        <v>71</v>
      </c>
      <c r="N71" s="25" t="s">
        <v>75</v>
      </c>
      <c r="O71" s="25">
        <v>41</v>
      </c>
      <c r="P71" s="25" t="s">
        <v>75</v>
      </c>
      <c r="Q71" s="25" t="s">
        <v>75</v>
      </c>
      <c r="R71" s="25" t="s">
        <v>72</v>
      </c>
      <c r="S71" s="25" t="s">
        <v>75</v>
      </c>
      <c r="T71" s="25">
        <v>41</v>
      </c>
      <c r="V71" s="25" t="s">
        <v>70</v>
      </c>
      <c r="X71" s="25" t="s">
        <v>54</v>
      </c>
      <c r="Y71" s="25" t="s">
        <v>186</v>
      </c>
    </row>
    <row r="72" spans="5:25" s="24" customFormat="1" hidden="1">
      <c r="E72" s="24">
        <v>405</v>
      </c>
      <c r="F72" s="25" t="s">
        <v>75</v>
      </c>
      <c r="G72" s="25">
        <v>456</v>
      </c>
      <c r="H72" s="25">
        <v>4</v>
      </c>
      <c r="I72" s="25" t="s">
        <v>75</v>
      </c>
      <c r="J72" s="25" t="s">
        <v>74</v>
      </c>
      <c r="K72" s="25">
        <v>41</v>
      </c>
      <c r="L72" s="25" t="s">
        <v>75</v>
      </c>
      <c r="M72" s="25" t="s">
        <v>71</v>
      </c>
      <c r="N72" s="25" t="s">
        <v>75</v>
      </c>
      <c r="O72" s="25">
        <v>41</v>
      </c>
      <c r="P72" s="25" t="s">
        <v>75</v>
      </c>
      <c r="Q72" s="25" t="s">
        <v>75</v>
      </c>
      <c r="R72" s="25" t="s">
        <v>72</v>
      </c>
      <c r="S72" s="25" t="s">
        <v>75</v>
      </c>
      <c r="T72" s="25">
        <v>41</v>
      </c>
      <c r="V72" s="25" t="s">
        <v>70</v>
      </c>
      <c r="X72" s="25" t="s">
        <v>54</v>
      </c>
      <c r="Y72" s="25" t="s">
        <v>186</v>
      </c>
    </row>
    <row r="73" spans="5:25" s="24" customFormat="1" hidden="1">
      <c r="E73" s="24">
        <v>406</v>
      </c>
      <c r="F73" s="25" t="s">
        <v>75</v>
      </c>
      <c r="G73" s="25">
        <v>456</v>
      </c>
      <c r="H73" s="25">
        <v>4</v>
      </c>
      <c r="I73" s="25" t="s">
        <v>75</v>
      </c>
      <c r="J73" s="25" t="s">
        <v>74</v>
      </c>
      <c r="K73" s="25">
        <v>41</v>
      </c>
      <c r="L73" s="25" t="s">
        <v>75</v>
      </c>
      <c r="M73" s="25" t="s">
        <v>71</v>
      </c>
      <c r="N73" s="25" t="s">
        <v>75</v>
      </c>
      <c r="O73" s="25">
        <v>41</v>
      </c>
      <c r="P73" s="25" t="s">
        <v>75</v>
      </c>
      <c r="Q73" s="25" t="s">
        <v>75</v>
      </c>
      <c r="R73" s="25" t="s">
        <v>72</v>
      </c>
      <c r="S73" s="25" t="s">
        <v>75</v>
      </c>
      <c r="T73" s="25">
        <v>41</v>
      </c>
      <c r="V73" s="25" t="s">
        <v>70</v>
      </c>
      <c r="X73" s="25" t="s">
        <v>54</v>
      </c>
      <c r="Y73" s="25" t="s">
        <v>186</v>
      </c>
    </row>
    <row r="74" spans="5:25" s="24" customFormat="1" hidden="1">
      <c r="E74" s="24">
        <v>407</v>
      </c>
      <c r="F74" s="25" t="s">
        <v>75</v>
      </c>
      <c r="G74" s="25">
        <v>456</v>
      </c>
      <c r="H74" s="25">
        <v>4</v>
      </c>
      <c r="I74" s="25" t="s">
        <v>75</v>
      </c>
      <c r="J74" s="25" t="s">
        <v>74</v>
      </c>
      <c r="K74" s="25">
        <v>41</v>
      </c>
      <c r="L74" s="25" t="s">
        <v>75</v>
      </c>
      <c r="M74" s="25" t="s">
        <v>71</v>
      </c>
      <c r="N74" s="25" t="s">
        <v>75</v>
      </c>
      <c r="O74" s="25">
        <v>41</v>
      </c>
      <c r="P74" s="25" t="s">
        <v>75</v>
      </c>
      <c r="Q74" s="25" t="s">
        <v>75</v>
      </c>
      <c r="R74" s="25" t="s">
        <v>72</v>
      </c>
      <c r="S74" s="25" t="s">
        <v>75</v>
      </c>
      <c r="T74" s="25">
        <v>41</v>
      </c>
      <c r="V74" s="25" t="s">
        <v>70</v>
      </c>
      <c r="X74" s="25" t="s">
        <v>54</v>
      </c>
      <c r="Y74" s="25" t="s">
        <v>186</v>
      </c>
    </row>
    <row r="75" spans="5:25" s="24" customFormat="1" hidden="1">
      <c r="E75" s="24">
        <v>508</v>
      </c>
      <c r="F75" s="25" t="s">
        <v>75</v>
      </c>
      <c r="G75" s="25">
        <v>456</v>
      </c>
      <c r="H75" s="25">
        <v>5</v>
      </c>
      <c r="I75" s="25" t="s">
        <v>77</v>
      </c>
      <c r="J75" s="25" t="s">
        <v>74</v>
      </c>
      <c r="K75" s="25">
        <v>41</v>
      </c>
      <c r="L75" s="25" t="s">
        <v>75</v>
      </c>
      <c r="M75" s="25" t="s">
        <v>71</v>
      </c>
      <c r="N75" s="25" t="s">
        <v>75</v>
      </c>
      <c r="O75" s="25">
        <v>41</v>
      </c>
      <c r="P75" s="25" t="s">
        <v>75</v>
      </c>
      <c r="Q75" s="25" t="s">
        <v>75</v>
      </c>
      <c r="R75" s="25" t="s">
        <v>72</v>
      </c>
      <c r="S75" s="25" t="s">
        <v>75</v>
      </c>
      <c r="T75" s="25">
        <v>41</v>
      </c>
      <c r="V75" s="25" t="s">
        <v>70</v>
      </c>
      <c r="X75" s="25" t="s">
        <v>56</v>
      </c>
      <c r="Y75" s="25" t="s">
        <v>187</v>
      </c>
    </row>
    <row r="76" spans="5:25" s="24" customFormat="1" hidden="1">
      <c r="E76" s="24">
        <v>509</v>
      </c>
      <c r="F76" s="25" t="s">
        <v>75</v>
      </c>
      <c r="G76" s="25">
        <v>456</v>
      </c>
      <c r="H76" s="25">
        <v>5</v>
      </c>
      <c r="I76" s="25" t="s">
        <v>77</v>
      </c>
      <c r="J76" s="25" t="s">
        <v>74</v>
      </c>
      <c r="K76" s="25">
        <v>41</v>
      </c>
      <c r="L76" s="25" t="s">
        <v>75</v>
      </c>
      <c r="M76" s="25" t="s">
        <v>71</v>
      </c>
      <c r="N76" s="25" t="s">
        <v>75</v>
      </c>
      <c r="O76" s="25">
        <v>41</v>
      </c>
      <c r="P76" s="25" t="s">
        <v>75</v>
      </c>
      <c r="Q76" s="25" t="s">
        <v>75</v>
      </c>
      <c r="R76" s="25" t="s">
        <v>72</v>
      </c>
      <c r="S76" s="25" t="s">
        <v>75</v>
      </c>
      <c r="T76" s="25">
        <v>41</v>
      </c>
      <c r="V76" s="25" t="s">
        <v>70</v>
      </c>
      <c r="X76" s="25" t="s">
        <v>56</v>
      </c>
      <c r="Y76" s="25" t="s">
        <v>187</v>
      </c>
    </row>
    <row r="77" spans="5:25" s="24" customFormat="1" hidden="1">
      <c r="E77" s="24">
        <v>510</v>
      </c>
      <c r="F77" s="25" t="s">
        <v>75</v>
      </c>
      <c r="G77" s="25">
        <v>456</v>
      </c>
      <c r="H77" s="25">
        <v>5</v>
      </c>
      <c r="I77" s="25" t="s">
        <v>77</v>
      </c>
      <c r="J77" s="25" t="s">
        <v>74</v>
      </c>
      <c r="K77" s="25">
        <v>41</v>
      </c>
      <c r="L77" s="25" t="s">
        <v>75</v>
      </c>
      <c r="M77" s="25" t="s">
        <v>71</v>
      </c>
      <c r="N77" s="25" t="s">
        <v>75</v>
      </c>
      <c r="O77" s="25">
        <v>41</v>
      </c>
      <c r="P77" s="25" t="s">
        <v>75</v>
      </c>
      <c r="Q77" s="25" t="s">
        <v>75</v>
      </c>
      <c r="R77" s="25" t="s">
        <v>72</v>
      </c>
      <c r="S77" s="25" t="s">
        <v>75</v>
      </c>
      <c r="T77" s="25">
        <v>41</v>
      </c>
      <c r="V77" s="25" t="s">
        <v>70</v>
      </c>
      <c r="X77" s="25" t="s">
        <v>56</v>
      </c>
      <c r="Y77" s="25" t="s">
        <v>187</v>
      </c>
    </row>
    <row r="78" spans="5:25" s="24" customFormat="1" hidden="1">
      <c r="E78" s="24">
        <v>511</v>
      </c>
      <c r="F78" s="25" t="s">
        <v>77</v>
      </c>
      <c r="G78" s="25">
        <v>456</v>
      </c>
      <c r="H78" s="25">
        <v>5</v>
      </c>
      <c r="I78" s="25" t="s">
        <v>77</v>
      </c>
      <c r="J78" s="25" t="s">
        <v>74</v>
      </c>
      <c r="K78" s="25">
        <v>51</v>
      </c>
      <c r="L78" s="25" t="s">
        <v>77</v>
      </c>
      <c r="M78" s="25" t="s">
        <v>78</v>
      </c>
      <c r="N78" s="25" t="s">
        <v>77</v>
      </c>
      <c r="O78" s="25">
        <v>51</v>
      </c>
      <c r="P78" s="25" t="s">
        <v>77</v>
      </c>
      <c r="Q78" s="25" t="s">
        <v>77</v>
      </c>
      <c r="R78" s="25" t="s">
        <v>72</v>
      </c>
      <c r="S78" s="25" t="s">
        <v>77</v>
      </c>
      <c r="T78" s="25">
        <v>51</v>
      </c>
      <c r="V78" s="25" t="s">
        <v>70</v>
      </c>
      <c r="X78" s="25" t="s">
        <v>56</v>
      </c>
      <c r="Y78" s="25" t="s">
        <v>187</v>
      </c>
    </row>
    <row r="79" spans="5:25" s="24" customFormat="1" hidden="1">
      <c r="E79" s="24">
        <v>512</v>
      </c>
      <c r="F79" s="25" t="s">
        <v>77</v>
      </c>
      <c r="G79" s="25">
        <v>456</v>
      </c>
      <c r="H79" s="25">
        <v>5</v>
      </c>
      <c r="I79" s="25" t="s">
        <v>77</v>
      </c>
      <c r="J79" s="25" t="s">
        <v>74</v>
      </c>
      <c r="K79" s="25">
        <v>51</v>
      </c>
      <c r="L79" s="25" t="s">
        <v>77</v>
      </c>
      <c r="M79" s="25" t="s">
        <v>78</v>
      </c>
      <c r="N79" s="25" t="s">
        <v>77</v>
      </c>
      <c r="O79" s="25">
        <v>51</v>
      </c>
      <c r="P79" s="25" t="s">
        <v>77</v>
      </c>
      <c r="Q79" s="25" t="s">
        <v>77</v>
      </c>
      <c r="R79" s="25" t="s">
        <v>72</v>
      </c>
      <c r="S79" s="25" t="s">
        <v>77</v>
      </c>
      <c r="T79" s="25">
        <v>51</v>
      </c>
      <c r="V79" s="25" t="s">
        <v>70</v>
      </c>
      <c r="X79" s="25" t="s">
        <v>56</v>
      </c>
      <c r="Y79" s="25" t="s">
        <v>187</v>
      </c>
    </row>
    <row r="80" spans="5:25" s="24" customFormat="1" hidden="1">
      <c r="E80" s="24">
        <v>501</v>
      </c>
      <c r="F80" s="25" t="s">
        <v>77</v>
      </c>
      <c r="G80" s="25">
        <v>456</v>
      </c>
      <c r="H80" s="25">
        <v>5</v>
      </c>
      <c r="I80" s="25" t="s">
        <v>77</v>
      </c>
      <c r="J80" s="25" t="s">
        <v>74</v>
      </c>
      <c r="K80" s="25">
        <v>51</v>
      </c>
      <c r="L80" s="25" t="s">
        <v>77</v>
      </c>
      <c r="M80" s="25" t="s">
        <v>78</v>
      </c>
      <c r="N80" s="25" t="s">
        <v>77</v>
      </c>
      <c r="O80" s="25">
        <v>51</v>
      </c>
      <c r="P80" s="25" t="s">
        <v>77</v>
      </c>
      <c r="Q80" s="25" t="s">
        <v>77</v>
      </c>
      <c r="R80" s="25" t="s">
        <v>72</v>
      </c>
      <c r="S80" s="25" t="s">
        <v>77</v>
      </c>
      <c r="T80" s="25">
        <v>51</v>
      </c>
      <c r="V80" s="25" t="s">
        <v>70</v>
      </c>
      <c r="X80" s="25" t="s">
        <v>56</v>
      </c>
      <c r="Y80" s="25" t="s">
        <v>187</v>
      </c>
    </row>
    <row r="81" spans="5:25" s="24" customFormat="1" hidden="1">
      <c r="E81" s="24">
        <v>502</v>
      </c>
      <c r="F81" s="25" t="s">
        <v>77</v>
      </c>
      <c r="G81" s="25">
        <v>456</v>
      </c>
      <c r="H81" s="25">
        <v>5</v>
      </c>
      <c r="I81" s="25" t="s">
        <v>77</v>
      </c>
      <c r="J81" s="25" t="s">
        <v>74</v>
      </c>
      <c r="K81" s="25">
        <v>51</v>
      </c>
      <c r="L81" s="25" t="s">
        <v>77</v>
      </c>
      <c r="M81" s="25" t="s">
        <v>78</v>
      </c>
      <c r="N81" s="25" t="s">
        <v>77</v>
      </c>
      <c r="O81" s="25">
        <v>51</v>
      </c>
      <c r="P81" s="25" t="s">
        <v>77</v>
      </c>
      <c r="Q81" s="25" t="s">
        <v>77</v>
      </c>
      <c r="R81" s="25" t="s">
        <v>72</v>
      </c>
      <c r="S81" s="25" t="s">
        <v>77</v>
      </c>
      <c r="T81" s="25">
        <v>51</v>
      </c>
      <c r="V81" s="25" t="s">
        <v>70</v>
      </c>
      <c r="X81" s="25" t="s">
        <v>56</v>
      </c>
      <c r="Y81" s="25" t="s">
        <v>187</v>
      </c>
    </row>
    <row r="82" spans="5:25" s="24" customFormat="1" hidden="1">
      <c r="E82" s="24">
        <v>503</v>
      </c>
      <c r="F82" s="25" t="s">
        <v>77</v>
      </c>
      <c r="G82" s="25">
        <v>456</v>
      </c>
      <c r="H82" s="25">
        <v>5</v>
      </c>
      <c r="I82" s="25" t="s">
        <v>77</v>
      </c>
      <c r="J82" s="25" t="s">
        <v>74</v>
      </c>
      <c r="K82" s="25">
        <v>51</v>
      </c>
      <c r="L82" s="25" t="s">
        <v>77</v>
      </c>
      <c r="M82" s="25" t="s">
        <v>78</v>
      </c>
      <c r="N82" s="25" t="s">
        <v>77</v>
      </c>
      <c r="O82" s="25">
        <v>51</v>
      </c>
      <c r="P82" s="25" t="s">
        <v>77</v>
      </c>
      <c r="Q82" s="25" t="s">
        <v>77</v>
      </c>
      <c r="R82" s="25" t="s">
        <v>72</v>
      </c>
      <c r="S82" s="25" t="s">
        <v>77</v>
      </c>
      <c r="T82" s="25">
        <v>51</v>
      </c>
      <c r="V82" s="25" t="s">
        <v>70</v>
      </c>
      <c r="X82" s="25" t="s">
        <v>56</v>
      </c>
      <c r="Y82" s="25" t="s">
        <v>187</v>
      </c>
    </row>
    <row r="83" spans="5:25" s="24" customFormat="1" hidden="1">
      <c r="E83" s="24">
        <v>504</v>
      </c>
      <c r="F83" s="25" t="s">
        <v>77</v>
      </c>
      <c r="G83" s="25">
        <v>456</v>
      </c>
      <c r="H83" s="25">
        <v>5</v>
      </c>
      <c r="I83" s="25" t="s">
        <v>77</v>
      </c>
      <c r="J83" s="25" t="s">
        <v>74</v>
      </c>
      <c r="K83" s="25">
        <v>51</v>
      </c>
      <c r="L83" s="25" t="s">
        <v>77</v>
      </c>
      <c r="M83" s="25" t="s">
        <v>78</v>
      </c>
      <c r="N83" s="25" t="s">
        <v>77</v>
      </c>
      <c r="O83" s="25">
        <v>51</v>
      </c>
      <c r="P83" s="25" t="s">
        <v>77</v>
      </c>
      <c r="Q83" s="25" t="s">
        <v>77</v>
      </c>
      <c r="R83" s="25" t="s">
        <v>72</v>
      </c>
      <c r="S83" s="25" t="s">
        <v>77</v>
      </c>
      <c r="T83" s="25">
        <v>51</v>
      </c>
      <c r="V83" s="25" t="s">
        <v>70</v>
      </c>
      <c r="X83" s="25" t="s">
        <v>56</v>
      </c>
      <c r="Y83" s="25" t="s">
        <v>187</v>
      </c>
    </row>
    <row r="84" spans="5:25" s="24" customFormat="1" hidden="1">
      <c r="E84" s="24">
        <v>505</v>
      </c>
      <c r="F84" s="25" t="s">
        <v>77</v>
      </c>
      <c r="G84" s="25">
        <v>456</v>
      </c>
      <c r="H84" s="25">
        <v>5</v>
      </c>
      <c r="I84" s="25" t="s">
        <v>77</v>
      </c>
      <c r="J84" s="25" t="s">
        <v>74</v>
      </c>
      <c r="K84" s="25">
        <v>51</v>
      </c>
      <c r="L84" s="25" t="s">
        <v>77</v>
      </c>
      <c r="M84" s="25" t="s">
        <v>78</v>
      </c>
      <c r="N84" s="25" t="s">
        <v>77</v>
      </c>
      <c r="O84" s="25">
        <v>51</v>
      </c>
      <c r="P84" s="25" t="s">
        <v>77</v>
      </c>
      <c r="Q84" s="25" t="s">
        <v>77</v>
      </c>
      <c r="R84" s="25" t="s">
        <v>72</v>
      </c>
      <c r="S84" s="25" t="s">
        <v>77</v>
      </c>
      <c r="T84" s="25">
        <v>51</v>
      </c>
      <c r="V84" s="25" t="s">
        <v>70</v>
      </c>
      <c r="X84" s="25" t="s">
        <v>56</v>
      </c>
      <c r="Y84" s="25" t="s">
        <v>187</v>
      </c>
    </row>
    <row r="85" spans="5:25" s="24" customFormat="1" hidden="1">
      <c r="E85" s="24">
        <v>506</v>
      </c>
      <c r="F85" s="25" t="s">
        <v>77</v>
      </c>
      <c r="G85" s="25">
        <v>456</v>
      </c>
      <c r="H85" s="25">
        <v>5</v>
      </c>
      <c r="I85" s="25" t="s">
        <v>77</v>
      </c>
      <c r="J85" s="25" t="s">
        <v>74</v>
      </c>
      <c r="K85" s="25">
        <v>51</v>
      </c>
      <c r="L85" s="25" t="s">
        <v>77</v>
      </c>
      <c r="M85" s="25" t="s">
        <v>78</v>
      </c>
      <c r="N85" s="25" t="s">
        <v>77</v>
      </c>
      <c r="O85" s="25">
        <v>51</v>
      </c>
      <c r="P85" s="25" t="s">
        <v>77</v>
      </c>
      <c r="Q85" s="25" t="s">
        <v>77</v>
      </c>
      <c r="R85" s="25" t="s">
        <v>72</v>
      </c>
      <c r="S85" s="25" t="s">
        <v>77</v>
      </c>
      <c r="T85" s="25">
        <v>51</v>
      </c>
      <c r="V85" s="25" t="s">
        <v>70</v>
      </c>
      <c r="X85" s="25" t="s">
        <v>56</v>
      </c>
      <c r="Y85" s="25" t="s">
        <v>187</v>
      </c>
    </row>
    <row r="86" spans="5:25" s="24" customFormat="1" hidden="1">
      <c r="E86" s="24">
        <v>507</v>
      </c>
      <c r="F86" s="25" t="s">
        <v>77</v>
      </c>
      <c r="G86" s="25">
        <v>456</v>
      </c>
      <c r="H86" s="25">
        <v>5</v>
      </c>
      <c r="I86" s="25" t="s">
        <v>77</v>
      </c>
      <c r="J86" s="25" t="s">
        <v>74</v>
      </c>
      <c r="K86" s="25">
        <v>51</v>
      </c>
      <c r="L86" s="25" t="s">
        <v>77</v>
      </c>
      <c r="M86" s="25" t="s">
        <v>78</v>
      </c>
      <c r="N86" s="25" t="s">
        <v>77</v>
      </c>
      <c r="O86" s="25">
        <v>51</v>
      </c>
      <c r="P86" s="25" t="s">
        <v>77</v>
      </c>
      <c r="Q86" s="25" t="s">
        <v>77</v>
      </c>
      <c r="R86" s="25" t="s">
        <v>72</v>
      </c>
      <c r="S86" s="25" t="s">
        <v>77</v>
      </c>
      <c r="T86" s="25">
        <v>51</v>
      </c>
      <c r="V86" s="25" t="s">
        <v>70</v>
      </c>
      <c r="X86" s="25" t="s">
        <v>56</v>
      </c>
      <c r="Y86" s="25" t="s">
        <v>187</v>
      </c>
    </row>
    <row r="87" spans="5:25" s="24" customFormat="1" hidden="1">
      <c r="E87" s="24">
        <v>608</v>
      </c>
      <c r="F87" s="25" t="s">
        <v>77</v>
      </c>
      <c r="G87" s="25">
        <v>456</v>
      </c>
      <c r="H87" s="25">
        <v>6</v>
      </c>
      <c r="I87" s="25" t="s">
        <v>80</v>
      </c>
      <c r="J87" s="25" t="s">
        <v>74</v>
      </c>
      <c r="K87" s="25">
        <v>51</v>
      </c>
      <c r="L87" s="25" t="s">
        <v>77</v>
      </c>
      <c r="M87" s="25" t="s">
        <v>78</v>
      </c>
      <c r="N87" s="25" t="s">
        <v>77</v>
      </c>
      <c r="O87" s="25">
        <v>51</v>
      </c>
      <c r="P87" s="25" t="s">
        <v>77</v>
      </c>
      <c r="Q87" s="25" t="s">
        <v>77</v>
      </c>
      <c r="R87" s="25" t="s">
        <v>72</v>
      </c>
      <c r="S87" s="25" t="s">
        <v>77</v>
      </c>
      <c r="T87" s="25">
        <v>51</v>
      </c>
      <c r="V87" s="25" t="s">
        <v>70</v>
      </c>
      <c r="X87" s="25" t="s">
        <v>57</v>
      </c>
      <c r="Y87" s="25" t="s">
        <v>187</v>
      </c>
    </row>
    <row r="88" spans="5:25" s="24" customFormat="1" hidden="1">
      <c r="E88" s="24">
        <v>609</v>
      </c>
      <c r="F88" s="25" t="s">
        <v>77</v>
      </c>
      <c r="G88" s="25">
        <v>456</v>
      </c>
      <c r="H88" s="25">
        <v>6</v>
      </c>
      <c r="I88" s="25" t="s">
        <v>80</v>
      </c>
      <c r="J88" s="25" t="s">
        <v>74</v>
      </c>
      <c r="K88" s="25">
        <v>51</v>
      </c>
      <c r="L88" s="25" t="s">
        <v>77</v>
      </c>
      <c r="M88" s="25" t="s">
        <v>78</v>
      </c>
      <c r="N88" s="25" t="s">
        <v>77</v>
      </c>
      <c r="O88" s="25">
        <v>51</v>
      </c>
      <c r="P88" s="25" t="s">
        <v>77</v>
      </c>
      <c r="Q88" s="25" t="s">
        <v>77</v>
      </c>
      <c r="R88" s="25" t="s">
        <v>72</v>
      </c>
      <c r="S88" s="25" t="s">
        <v>77</v>
      </c>
      <c r="T88" s="25">
        <v>51</v>
      </c>
      <c r="V88" s="25" t="s">
        <v>70</v>
      </c>
      <c r="X88" s="25" t="s">
        <v>57</v>
      </c>
      <c r="Y88" s="25" t="s">
        <v>187</v>
      </c>
    </row>
    <row r="89" spans="5:25" s="24" customFormat="1" hidden="1">
      <c r="E89" s="24">
        <v>610</v>
      </c>
      <c r="F89" s="25" t="s">
        <v>77</v>
      </c>
      <c r="G89" s="25">
        <v>456</v>
      </c>
      <c r="H89" s="25">
        <v>6</v>
      </c>
      <c r="I89" s="25" t="s">
        <v>80</v>
      </c>
      <c r="J89" s="25" t="s">
        <v>74</v>
      </c>
      <c r="K89" s="25">
        <v>51</v>
      </c>
      <c r="L89" s="25" t="s">
        <v>77</v>
      </c>
      <c r="M89" s="25" t="s">
        <v>78</v>
      </c>
      <c r="N89" s="25" t="s">
        <v>77</v>
      </c>
      <c r="O89" s="25">
        <v>51</v>
      </c>
      <c r="P89" s="25" t="s">
        <v>77</v>
      </c>
      <c r="Q89" s="25" t="s">
        <v>77</v>
      </c>
      <c r="R89" s="25" t="s">
        <v>72</v>
      </c>
      <c r="S89" s="25" t="s">
        <v>77</v>
      </c>
      <c r="T89" s="25">
        <v>51</v>
      </c>
      <c r="V89" s="25" t="s">
        <v>70</v>
      </c>
      <c r="X89" s="25" t="s">
        <v>57</v>
      </c>
      <c r="Y89" s="25" t="s">
        <v>187</v>
      </c>
    </row>
    <row r="90" spans="5:25" s="24" customFormat="1" hidden="1">
      <c r="E90" s="24">
        <v>611</v>
      </c>
      <c r="F90" s="25" t="s">
        <v>80</v>
      </c>
      <c r="G90" s="25">
        <v>456</v>
      </c>
      <c r="H90" s="25">
        <v>6</v>
      </c>
      <c r="I90" s="25" t="s">
        <v>80</v>
      </c>
      <c r="J90" s="25" t="s">
        <v>74</v>
      </c>
      <c r="K90" s="25">
        <v>61</v>
      </c>
      <c r="L90" s="25" t="s">
        <v>80</v>
      </c>
      <c r="M90" s="25" t="s">
        <v>78</v>
      </c>
      <c r="N90" s="25" t="s">
        <v>80</v>
      </c>
      <c r="O90" s="25">
        <v>61</v>
      </c>
      <c r="P90" s="25" t="s">
        <v>80</v>
      </c>
      <c r="Q90" s="25" t="s">
        <v>80</v>
      </c>
      <c r="R90" s="25" t="s">
        <v>72</v>
      </c>
      <c r="S90" s="25" t="s">
        <v>80</v>
      </c>
      <c r="T90" s="25">
        <v>61</v>
      </c>
      <c r="V90" s="25" t="s">
        <v>70</v>
      </c>
      <c r="X90" s="25" t="s">
        <v>57</v>
      </c>
      <c r="Y90" s="25" t="s">
        <v>187</v>
      </c>
    </row>
    <row r="91" spans="5:25" s="24" customFormat="1" hidden="1">
      <c r="E91" s="24">
        <v>612</v>
      </c>
      <c r="F91" s="25" t="s">
        <v>80</v>
      </c>
      <c r="G91" s="25">
        <v>456</v>
      </c>
      <c r="H91" s="25">
        <v>6</v>
      </c>
      <c r="I91" s="25" t="s">
        <v>80</v>
      </c>
      <c r="J91" s="25" t="s">
        <v>74</v>
      </c>
      <c r="K91" s="25">
        <v>61</v>
      </c>
      <c r="L91" s="25" t="s">
        <v>80</v>
      </c>
      <c r="M91" s="25" t="s">
        <v>78</v>
      </c>
      <c r="N91" s="25" t="s">
        <v>80</v>
      </c>
      <c r="O91" s="25">
        <v>61</v>
      </c>
      <c r="P91" s="25" t="s">
        <v>80</v>
      </c>
      <c r="Q91" s="25" t="s">
        <v>80</v>
      </c>
      <c r="R91" s="25" t="s">
        <v>72</v>
      </c>
      <c r="S91" s="25" t="s">
        <v>80</v>
      </c>
      <c r="T91" s="25">
        <v>61</v>
      </c>
      <c r="V91" s="25" t="s">
        <v>70</v>
      </c>
      <c r="X91" s="25" t="s">
        <v>57</v>
      </c>
      <c r="Y91" s="25" t="s">
        <v>187</v>
      </c>
    </row>
    <row r="92" spans="5:25" s="24" customFormat="1" hidden="1">
      <c r="E92" s="24">
        <v>601</v>
      </c>
      <c r="F92" s="25" t="s">
        <v>80</v>
      </c>
      <c r="G92" s="25">
        <v>456</v>
      </c>
      <c r="H92" s="25">
        <v>6</v>
      </c>
      <c r="I92" s="25" t="s">
        <v>80</v>
      </c>
      <c r="J92" s="25" t="s">
        <v>74</v>
      </c>
      <c r="K92" s="25">
        <v>61</v>
      </c>
      <c r="L92" s="25" t="s">
        <v>80</v>
      </c>
      <c r="M92" s="25" t="s">
        <v>78</v>
      </c>
      <c r="N92" s="25" t="s">
        <v>80</v>
      </c>
      <c r="O92" s="25">
        <v>61</v>
      </c>
      <c r="P92" s="25" t="s">
        <v>80</v>
      </c>
      <c r="Q92" s="25" t="s">
        <v>80</v>
      </c>
      <c r="R92" s="25" t="s">
        <v>72</v>
      </c>
      <c r="S92" s="25" t="s">
        <v>80</v>
      </c>
      <c r="T92" s="25">
        <v>61</v>
      </c>
      <c r="V92" s="25" t="s">
        <v>70</v>
      </c>
      <c r="X92" s="25" t="s">
        <v>57</v>
      </c>
      <c r="Y92" s="25" t="s">
        <v>187</v>
      </c>
    </row>
    <row r="93" spans="5:25" s="24" customFormat="1" hidden="1">
      <c r="E93" s="24">
        <v>602</v>
      </c>
      <c r="F93" s="25" t="s">
        <v>80</v>
      </c>
      <c r="G93" s="25">
        <v>456</v>
      </c>
      <c r="H93" s="25">
        <v>6</v>
      </c>
      <c r="I93" s="25" t="s">
        <v>80</v>
      </c>
      <c r="J93" s="25" t="s">
        <v>74</v>
      </c>
      <c r="K93" s="25">
        <v>61</v>
      </c>
      <c r="L93" s="25" t="s">
        <v>80</v>
      </c>
      <c r="M93" s="25" t="s">
        <v>78</v>
      </c>
      <c r="N93" s="25" t="s">
        <v>80</v>
      </c>
      <c r="O93" s="25">
        <v>61</v>
      </c>
      <c r="P93" s="25" t="s">
        <v>80</v>
      </c>
      <c r="Q93" s="25" t="s">
        <v>80</v>
      </c>
      <c r="R93" s="25" t="s">
        <v>72</v>
      </c>
      <c r="S93" s="25" t="s">
        <v>80</v>
      </c>
      <c r="T93" s="25">
        <v>61</v>
      </c>
      <c r="V93" s="25" t="s">
        <v>70</v>
      </c>
      <c r="X93" s="25" t="s">
        <v>57</v>
      </c>
      <c r="Y93" s="25" t="s">
        <v>187</v>
      </c>
    </row>
    <row r="94" spans="5:25" s="24" customFormat="1" hidden="1">
      <c r="E94" s="24">
        <v>603</v>
      </c>
      <c r="F94" s="25" t="s">
        <v>80</v>
      </c>
      <c r="G94" s="25">
        <v>456</v>
      </c>
      <c r="H94" s="25">
        <v>6</v>
      </c>
      <c r="I94" s="25" t="s">
        <v>80</v>
      </c>
      <c r="J94" s="25" t="s">
        <v>74</v>
      </c>
      <c r="K94" s="25">
        <v>61</v>
      </c>
      <c r="L94" s="25" t="s">
        <v>80</v>
      </c>
      <c r="M94" s="25" t="s">
        <v>78</v>
      </c>
      <c r="N94" s="25" t="s">
        <v>80</v>
      </c>
      <c r="O94" s="25">
        <v>61</v>
      </c>
      <c r="P94" s="25" t="s">
        <v>80</v>
      </c>
      <c r="Q94" s="25" t="s">
        <v>80</v>
      </c>
      <c r="R94" s="25" t="s">
        <v>72</v>
      </c>
      <c r="S94" s="25" t="s">
        <v>80</v>
      </c>
      <c r="T94" s="25">
        <v>61</v>
      </c>
      <c r="V94" s="25" t="s">
        <v>70</v>
      </c>
      <c r="X94" s="25" t="s">
        <v>57</v>
      </c>
      <c r="Y94" s="25" t="s">
        <v>187</v>
      </c>
    </row>
    <row r="95" spans="5:25" s="24" customFormat="1" hidden="1">
      <c r="E95" s="24">
        <v>604</v>
      </c>
      <c r="F95" s="25" t="s">
        <v>80</v>
      </c>
      <c r="G95" s="25">
        <v>456</v>
      </c>
      <c r="H95" s="25">
        <v>6</v>
      </c>
      <c r="I95" s="25" t="s">
        <v>80</v>
      </c>
      <c r="J95" s="25" t="s">
        <v>74</v>
      </c>
      <c r="K95" s="25">
        <v>61</v>
      </c>
      <c r="L95" s="25" t="s">
        <v>80</v>
      </c>
      <c r="M95" s="25" t="s">
        <v>78</v>
      </c>
      <c r="N95" s="25" t="s">
        <v>80</v>
      </c>
      <c r="O95" s="25">
        <v>61</v>
      </c>
      <c r="P95" s="25" t="s">
        <v>80</v>
      </c>
      <c r="Q95" s="25" t="s">
        <v>80</v>
      </c>
      <c r="R95" s="25" t="s">
        <v>72</v>
      </c>
      <c r="S95" s="25" t="s">
        <v>80</v>
      </c>
      <c r="T95" s="25">
        <v>61</v>
      </c>
      <c r="V95" s="25" t="s">
        <v>70</v>
      </c>
      <c r="X95" s="25" t="s">
        <v>57</v>
      </c>
      <c r="Y95" s="25" t="s">
        <v>187</v>
      </c>
    </row>
    <row r="96" spans="5:25" s="24" customFormat="1" hidden="1">
      <c r="E96" s="24">
        <v>605</v>
      </c>
      <c r="F96" s="25" t="s">
        <v>80</v>
      </c>
      <c r="G96" s="25">
        <v>456</v>
      </c>
      <c r="H96" s="25">
        <v>6</v>
      </c>
      <c r="I96" s="25" t="s">
        <v>80</v>
      </c>
      <c r="J96" s="25" t="s">
        <v>74</v>
      </c>
      <c r="K96" s="25">
        <v>61</v>
      </c>
      <c r="L96" s="25" t="s">
        <v>80</v>
      </c>
      <c r="M96" s="25" t="s">
        <v>78</v>
      </c>
      <c r="N96" s="25" t="s">
        <v>80</v>
      </c>
      <c r="O96" s="25">
        <v>61</v>
      </c>
      <c r="P96" s="25" t="s">
        <v>80</v>
      </c>
      <c r="Q96" s="25" t="s">
        <v>80</v>
      </c>
      <c r="R96" s="25" t="s">
        <v>72</v>
      </c>
      <c r="S96" s="25" t="s">
        <v>80</v>
      </c>
      <c r="T96" s="25">
        <v>61</v>
      </c>
      <c r="V96" s="25" t="s">
        <v>70</v>
      </c>
      <c r="X96" s="25" t="s">
        <v>57</v>
      </c>
      <c r="Y96" s="25" t="s">
        <v>187</v>
      </c>
    </row>
    <row r="97" spans="5:25" s="24" customFormat="1" hidden="1">
      <c r="E97" s="24">
        <v>606</v>
      </c>
      <c r="F97" s="25" t="s">
        <v>80</v>
      </c>
      <c r="G97" s="25">
        <v>456</v>
      </c>
      <c r="H97" s="25">
        <v>6</v>
      </c>
      <c r="I97" s="25" t="s">
        <v>80</v>
      </c>
      <c r="J97" s="25" t="s">
        <v>74</v>
      </c>
      <c r="K97" s="25">
        <v>61</v>
      </c>
      <c r="L97" s="25" t="s">
        <v>80</v>
      </c>
      <c r="M97" s="25" t="s">
        <v>78</v>
      </c>
      <c r="N97" s="25" t="s">
        <v>80</v>
      </c>
      <c r="O97" s="25">
        <v>61</v>
      </c>
      <c r="P97" s="25" t="s">
        <v>80</v>
      </c>
      <c r="Q97" s="25" t="s">
        <v>80</v>
      </c>
      <c r="R97" s="25" t="s">
        <v>72</v>
      </c>
      <c r="S97" s="25" t="s">
        <v>80</v>
      </c>
      <c r="T97" s="25">
        <v>61</v>
      </c>
      <c r="V97" s="25" t="s">
        <v>70</v>
      </c>
      <c r="X97" s="25" t="s">
        <v>57</v>
      </c>
      <c r="Y97" s="25" t="s">
        <v>187</v>
      </c>
    </row>
    <row r="98" spans="5:25" s="24" customFormat="1" hidden="1">
      <c r="E98" s="24">
        <v>607</v>
      </c>
      <c r="F98" s="25" t="s">
        <v>80</v>
      </c>
      <c r="G98" s="25">
        <v>456</v>
      </c>
      <c r="H98" s="25">
        <v>6</v>
      </c>
      <c r="I98" s="25" t="s">
        <v>80</v>
      </c>
      <c r="J98" s="25" t="s">
        <v>74</v>
      </c>
      <c r="K98" s="25">
        <v>61</v>
      </c>
      <c r="L98" s="25" t="s">
        <v>80</v>
      </c>
      <c r="M98" s="25" t="s">
        <v>78</v>
      </c>
      <c r="N98" s="25" t="s">
        <v>80</v>
      </c>
      <c r="O98" s="25">
        <v>61</v>
      </c>
      <c r="P98" s="25" t="s">
        <v>80</v>
      </c>
      <c r="Q98" s="25" t="s">
        <v>80</v>
      </c>
      <c r="R98" s="25" t="s">
        <v>72</v>
      </c>
      <c r="S98" s="25" t="s">
        <v>80</v>
      </c>
      <c r="T98" s="25">
        <v>61</v>
      </c>
      <c r="V98" s="25" t="s">
        <v>70</v>
      </c>
      <c r="X98" s="25" t="s">
        <v>57</v>
      </c>
      <c r="Y98" s="25" t="s">
        <v>187</v>
      </c>
    </row>
    <row r="99" spans="5:25" s="24" customFormat="1" hidden="1">
      <c r="E99" s="24">
        <v>708</v>
      </c>
      <c r="F99" s="25" t="s">
        <v>80</v>
      </c>
      <c r="G99" s="25">
        <v>456</v>
      </c>
      <c r="H99" s="25">
        <v>6</v>
      </c>
      <c r="I99" s="25" t="s">
        <v>80</v>
      </c>
      <c r="J99" s="25" t="s">
        <v>74</v>
      </c>
      <c r="K99" s="25">
        <v>61</v>
      </c>
      <c r="L99" s="25" t="s">
        <v>80</v>
      </c>
      <c r="M99" s="25" t="s">
        <v>78</v>
      </c>
      <c r="N99" s="25" t="s">
        <v>80</v>
      </c>
      <c r="O99" s="25">
        <v>61</v>
      </c>
      <c r="P99" s="25" t="s">
        <v>80</v>
      </c>
      <c r="Q99" s="25" t="s">
        <v>80</v>
      </c>
      <c r="R99" s="25" t="s">
        <v>72</v>
      </c>
      <c r="S99" s="25" t="s">
        <v>80</v>
      </c>
      <c r="T99" s="25">
        <v>61</v>
      </c>
      <c r="V99" s="25" t="s">
        <v>70</v>
      </c>
      <c r="X99" s="25" t="s">
        <v>57</v>
      </c>
      <c r="Y99" s="25" t="s">
        <v>187</v>
      </c>
    </row>
    <row r="100" spans="5:25" s="24" customFormat="1" hidden="1">
      <c r="E100" s="24">
        <v>709</v>
      </c>
      <c r="F100" s="25" t="s">
        <v>80</v>
      </c>
      <c r="G100" s="25">
        <v>456</v>
      </c>
      <c r="H100" s="25">
        <v>6</v>
      </c>
      <c r="I100" s="25" t="s">
        <v>80</v>
      </c>
      <c r="J100" s="25" t="s">
        <v>74</v>
      </c>
      <c r="K100" s="25">
        <v>61</v>
      </c>
      <c r="L100" s="25" t="s">
        <v>80</v>
      </c>
      <c r="M100" s="25" t="s">
        <v>78</v>
      </c>
      <c r="N100" s="25" t="s">
        <v>80</v>
      </c>
      <c r="O100" s="25">
        <v>61</v>
      </c>
      <c r="P100" s="25" t="s">
        <v>80</v>
      </c>
      <c r="Q100" s="25" t="s">
        <v>80</v>
      </c>
      <c r="R100" s="25" t="s">
        <v>72</v>
      </c>
      <c r="S100" s="25" t="s">
        <v>80</v>
      </c>
      <c r="T100" s="25">
        <v>61</v>
      </c>
      <c r="V100" s="25" t="s">
        <v>70</v>
      </c>
      <c r="X100" s="25" t="s">
        <v>57</v>
      </c>
      <c r="Y100" s="25" t="s">
        <v>187</v>
      </c>
    </row>
    <row r="101" spans="5:25" s="24" customFormat="1" hidden="1">
      <c r="E101" s="24">
        <v>710</v>
      </c>
      <c r="F101" s="25" t="s">
        <v>80</v>
      </c>
      <c r="G101" s="25">
        <v>456</v>
      </c>
      <c r="H101" s="25">
        <v>6</v>
      </c>
      <c r="I101" s="25" t="s">
        <v>80</v>
      </c>
      <c r="J101" s="25" t="s">
        <v>74</v>
      </c>
      <c r="K101" s="25">
        <v>61</v>
      </c>
      <c r="L101" s="25" t="s">
        <v>80</v>
      </c>
      <c r="M101" s="25" t="s">
        <v>78</v>
      </c>
      <c r="N101" s="25" t="s">
        <v>80</v>
      </c>
      <c r="O101" s="25">
        <v>61</v>
      </c>
      <c r="P101" s="25" t="s">
        <v>80</v>
      </c>
      <c r="Q101" s="25" t="s">
        <v>80</v>
      </c>
      <c r="R101" s="25" t="s">
        <v>72</v>
      </c>
      <c r="S101" s="25" t="s">
        <v>80</v>
      </c>
      <c r="T101" s="25">
        <v>61</v>
      </c>
      <c r="V101" s="25" t="s">
        <v>70</v>
      </c>
      <c r="X101" s="25" t="s">
        <v>57</v>
      </c>
      <c r="Y101" s="25" t="s">
        <v>187</v>
      </c>
    </row>
    <row r="102" spans="5:25" s="24" customFormat="1" hidden="1">
      <c r="E102" s="24">
        <v>711</v>
      </c>
      <c r="F102" s="25" t="s">
        <v>81</v>
      </c>
      <c r="G102" s="25">
        <v>456</v>
      </c>
      <c r="H102" s="25">
        <v>6</v>
      </c>
      <c r="I102" s="25" t="s">
        <v>80</v>
      </c>
      <c r="J102" s="25" t="s">
        <v>74</v>
      </c>
      <c r="K102" s="25">
        <v>71</v>
      </c>
      <c r="L102" s="25" t="s">
        <v>81</v>
      </c>
      <c r="M102" s="25" t="s">
        <v>78</v>
      </c>
      <c r="N102" s="25" t="s">
        <v>81</v>
      </c>
      <c r="O102" s="25">
        <v>71</v>
      </c>
      <c r="P102" s="25" t="s">
        <v>81</v>
      </c>
      <c r="Q102" s="25" t="s">
        <v>81</v>
      </c>
      <c r="R102" s="25" t="s">
        <v>72</v>
      </c>
      <c r="S102" s="25" t="s">
        <v>81</v>
      </c>
      <c r="T102" s="25">
        <v>71</v>
      </c>
      <c r="V102" s="25" t="s">
        <v>70</v>
      </c>
      <c r="X102" s="25" t="s">
        <v>57</v>
      </c>
      <c r="Y102" s="25" t="s">
        <v>187</v>
      </c>
    </row>
    <row r="103" spans="5:25" s="24" customFormat="1" hidden="1">
      <c r="E103" s="24">
        <v>712</v>
      </c>
      <c r="F103" s="25" t="s">
        <v>81</v>
      </c>
      <c r="G103" s="25">
        <v>456</v>
      </c>
      <c r="H103" s="25">
        <v>6</v>
      </c>
      <c r="I103" s="25" t="s">
        <v>80</v>
      </c>
      <c r="J103" s="25" t="s">
        <v>74</v>
      </c>
      <c r="K103" s="25">
        <v>71</v>
      </c>
      <c r="L103" s="25" t="s">
        <v>81</v>
      </c>
      <c r="M103" s="25" t="s">
        <v>78</v>
      </c>
      <c r="N103" s="25" t="s">
        <v>81</v>
      </c>
      <c r="O103" s="25">
        <v>71</v>
      </c>
      <c r="P103" s="25" t="s">
        <v>81</v>
      </c>
      <c r="Q103" s="25" t="s">
        <v>81</v>
      </c>
      <c r="R103" s="25" t="s">
        <v>72</v>
      </c>
      <c r="S103" s="25" t="s">
        <v>81</v>
      </c>
      <c r="T103" s="25">
        <v>71</v>
      </c>
      <c r="V103" s="25" t="s">
        <v>70</v>
      </c>
      <c r="X103" s="25" t="s">
        <v>57</v>
      </c>
      <c r="Y103" s="25" t="s">
        <v>187</v>
      </c>
    </row>
    <row r="104" spans="5:25" s="24" customFormat="1" hidden="1">
      <c r="E104" s="24">
        <v>701</v>
      </c>
      <c r="F104" s="25" t="s">
        <v>81</v>
      </c>
      <c r="G104" s="25">
        <v>456</v>
      </c>
      <c r="H104" s="25">
        <v>6</v>
      </c>
      <c r="I104" s="25" t="s">
        <v>80</v>
      </c>
      <c r="J104" s="25" t="s">
        <v>74</v>
      </c>
      <c r="K104" s="25">
        <v>71</v>
      </c>
      <c r="L104" s="25" t="s">
        <v>81</v>
      </c>
      <c r="M104" s="25" t="s">
        <v>78</v>
      </c>
      <c r="N104" s="25" t="s">
        <v>81</v>
      </c>
      <c r="O104" s="25">
        <v>71</v>
      </c>
      <c r="P104" s="25" t="s">
        <v>81</v>
      </c>
      <c r="Q104" s="25" t="s">
        <v>81</v>
      </c>
      <c r="R104" s="25" t="s">
        <v>72</v>
      </c>
      <c r="S104" s="25" t="s">
        <v>81</v>
      </c>
      <c r="T104" s="25">
        <v>71</v>
      </c>
      <c r="V104" s="25" t="s">
        <v>70</v>
      </c>
      <c r="X104" s="25" t="s">
        <v>57</v>
      </c>
      <c r="Y104" s="25" t="s">
        <v>187</v>
      </c>
    </row>
    <row r="105" spans="5:25" s="24" customFormat="1" hidden="1">
      <c r="E105" s="24">
        <v>702</v>
      </c>
      <c r="F105" s="25" t="s">
        <v>81</v>
      </c>
      <c r="G105" s="25">
        <v>456</v>
      </c>
      <c r="H105" s="25">
        <v>6</v>
      </c>
      <c r="I105" s="25" t="s">
        <v>80</v>
      </c>
      <c r="J105" s="25" t="s">
        <v>74</v>
      </c>
      <c r="K105" s="25">
        <v>71</v>
      </c>
      <c r="L105" s="25" t="s">
        <v>81</v>
      </c>
      <c r="M105" s="25" t="s">
        <v>78</v>
      </c>
      <c r="N105" s="25" t="s">
        <v>81</v>
      </c>
      <c r="O105" s="25">
        <v>71</v>
      </c>
      <c r="P105" s="25" t="s">
        <v>81</v>
      </c>
      <c r="Q105" s="25" t="s">
        <v>81</v>
      </c>
      <c r="R105" s="25" t="s">
        <v>72</v>
      </c>
      <c r="S105" s="25" t="s">
        <v>81</v>
      </c>
      <c r="T105" s="25">
        <v>71</v>
      </c>
      <c r="V105" s="25" t="s">
        <v>70</v>
      </c>
      <c r="X105" s="25" t="s">
        <v>57</v>
      </c>
      <c r="Y105" s="25" t="s">
        <v>187</v>
      </c>
    </row>
    <row r="106" spans="5:25" s="24" customFormat="1" hidden="1">
      <c r="E106" s="24">
        <v>703</v>
      </c>
      <c r="F106" s="25" t="s">
        <v>81</v>
      </c>
      <c r="G106" s="25">
        <v>456</v>
      </c>
      <c r="H106" s="25">
        <v>6</v>
      </c>
      <c r="I106" s="25" t="s">
        <v>80</v>
      </c>
      <c r="J106" s="25" t="s">
        <v>74</v>
      </c>
      <c r="K106" s="25">
        <v>71</v>
      </c>
      <c r="L106" s="25" t="s">
        <v>81</v>
      </c>
      <c r="M106" s="25" t="s">
        <v>78</v>
      </c>
      <c r="N106" s="25" t="s">
        <v>81</v>
      </c>
      <c r="O106" s="25">
        <v>71</v>
      </c>
      <c r="P106" s="25" t="s">
        <v>81</v>
      </c>
      <c r="Q106" s="25" t="s">
        <v>81</v>
      </c>
      <c r="R106" s="25" t="s">
        <v>72</v>
      </c>
      <c r="S106" s="25" t="s">
        <v>81</v>
      </c>
      <c r="T106" s="25">
        <v>71</v>
      </c>
      <c r="V106" s="25" t="s">
        <v>70</v>
      </c>
      <c r="X106" s="25" t="s">
        <v>57</v>
      </c>
      <c r="Y106" s="25" t="s">
        <v>187</v>
      </c>
    </row>
    <row r="107" spans="5:25" s="24" customFormat="1" hidden="1">
      <c r="E107" s="24">
        <v>704</v>
      </c>
      <c r="F107" s="25" t="s">
        <v>81</v>
      </c>
      <c r="G107" s="25">
        <v>456</v>
      </c>
      <c r="H107" s="25">
        <v>6</v>
      </c>
      <c r="I107" s="25" t="s">
        <v>80</v>
      </c>
      <c r="J107" s="25" t="s">
        <v>74</v>
      </c>
      <c r="K107" s="25">
        <v>71</v>
      </c>
      <c r="L107" s="25" t="s">
        <v>81</v>
      </c>
      <c r="M107" s="25" t="s">
        <v>78</v>
      </c>
      <c r="N107" s="25" t="s">
        <v>81</v>
      </c>
      <c r="O107" s="25">
        <v>71</v>
      </c>
      <c r="P107" s="25" t="s">
        <v>81</v>
      </c>
      <c r="Q107" s="25" t="s">
        <v>81</v>
      </c>
      <c r="R107" s="25" t="s">
        <v>72</v>
      </c>
      <c r="S107" s="25" t="s">
        <v>81</v>
      </c>
      <c r="T107" s="25">
        <v>71</v>
      </c>
      <c r="V107" s="25" t="s">
        <v>70</v>
      </c>
      <c r="X107" s="25" t="s">
        <v>57</v>
      </c>
      <c r="Y107" s="25" t="s">
        <v>187</v>
      </c>
    </row>
    <row r="108" spans="5:25" s="24" customFormat="1" hidden="1">
      <c r="E108" s="24">
        <v>705</v>
      </c>
      <c r="F108" s="25" t="s">
        <v>81</v>
      </c>
      <c r="G108" s="25">
        <v>456</v>
      </c>
      <c r="H108" s="25">
        <v>6</v>
      </c>
      <c r="I108" s="25" t="s">
        <v>80</v>
      </c>
      <c r="J108" s="25" t="s">
        <v>74</v>
      </c>
      <c r="K108" s="25">
        <v>71</v>
      </c>
      <c r="L108" s="25" t="s">
        <v>81</v>
      </c>
      <c r="M108" s="25" t="s">
        <v>78</v>
      </c>
      <c r="N108" s="25" t="s">
        <v>81</v>
      </c>
      <c r="O108" s="25">
        <v>71</v>
      </c>
      <c r="P108" s="25" t="s">
        <v>81</v>
      </c>
      <c r="Q108" s="25" t="s">
        <v>81</v>
      </c>
      <c r="R108" s="25" t="s">
        <v>72</v>
      </c>
      <c r="S108" s="25" t="s">
        <v>81</v>
      </c>
      <c r="T108" s="25">
        <v>71</v>
      </c>
      <c r="V108" s="25" t="s">
        <v>70</v>
      </c>
      <c r="X108" s="25" t="s">
        <v>57</v>
      </c>
      <c r="Y108" s="25" t="s">
        <v>187</v>
      </c>
    </row>
    <row r="109" spans="5:25" s="24" customFormat="1" hidden="1">
      <c r="E109" s="24">
        <v>706</v>
      </c>
      <c r="F109" s="25" t="s">
        <v>81</v>
      </c>
      <c r="G109" s="25">
        <v>456</v>
      </c>
      <c r="H109" s="25">
        <v>6</v>
      </c>
      <c r="I109" s="25" t="s">
        <v>80</v>
      </c>
      <c r="J109" s="25" t="s">
        <v>74</v>
      </c>
      <c r="K109" s="25">
        <v>71</v>
      </c>
      <c r="L109" s="25" t="s">
        <v>81</v>
      </c>
      <c r="M109" s="25" t="s">
        <v>78</v>
      </c>
      <c r="N109" s="25" t="s">
        <v>81</v>
      </c>
      <c r="O109" s="25">
        <v>71</v>
      </c>
      <c r="P109" s="25" t="s">
        <v>81</v>
      </c>
      <c r="Q109" s="25" t="s">
        <v>81</v>
      </c>
      <c r="R109" s="25" t="s">
        <v>72</v>
      </c>
      <c r="S109" s="25" t="s">
        <v>81</v>
      </c>
      <c r="T109" s="25">
        <v>71</v>
      </c>
      <c r="V109" s="25" t="s">
        <v>70</v>
      </c>
      <c r="X109" s="25" t="s">
        <v>57</v>
      </c>
      <c r="Y109" s="25" t="s">
        <v>187</v>
      </c>
    </row>
    <row r="110" spans="5:25" s="24" customFormat="1" hidden="1">
      <c r="E110" s="24">
        <v>707</v>
      </c>
      <c r="F110" s="25" t="s">
        <v>81</v>
      </c>
      <c r="G110" s="25">
        <v>456</v>
      </c>
      <c r="H110" s="25">
        <v>6</v>
      </c>
      <c r="I110" s="25" t="s">
        <v>80</v>
      </c>
      <c r="J110" s="25" t="s">
        <v>74</v>
      </c>
      <c r="K110" s="25">
        <v>71</v>
      </c>
      <c r="L110" s="25" t="s">
        <v>81</v>
      </c>
      <c r="M110" s="25" t="s">
        <v>78</v>
      </c>
      <c r="N110" s="25" t="s">
        <v>81</v>
      </c>
      <c r="O110" s="25">
        <v>71</v>
      </c>
      <c r="P110" s="25" t="s">
        <v>81</v>
      </c>
      <c r="Q110" s="25" t="s">
        <v>81</v>
      </c>
      <c r="R110" s="25" t="s">
        <v>72</v>
      </c>
      <c r="S110" s="25" t="s">
        <v>81</v>
      </c>
      <c r="T110" s="25">
        <v>71</v>
      </c>
      <c r="V110" s="25" t="s">
        <v>70</v>
      </c>
      <c r="X110" s="25" t="s">
        <v>57</v>
      </c>
      <c r="Y110" s="25" t="s">
        <v>187</v>
      </c>
    </row>
    <row r="111" spans="5:25" s="24" customFormat="1" hidden="1">
      <c r="E111" s="24">
        <v>808</v>
      </c>
      <c r="F111" s="25" t="s">
        <v>81</v>
      </c>
      <c r="G111" s="25">
        <v>456</v>
      </c>
      <c r="H111" s="25">
        <v>6</v>
      </c>
      <c r="I111" s="25" t="s">
        <v>80</v>
      </c>
      <c r="J111" s="25" t="s">
        <v>74</v>
      </c>
      <c r="K111" s="25">
        <v>71</v>
      </c>
      <c r="L111" s="25" t="s">
        <v>81</v>
      </c>
      <c r="M111" s="25" t="s">
        <v>78</v>
      </c>
      <c r="N111" s="25" t="s">
        <v>81</v>
      </c>
      <c r="O111" s="25">
        <v>71</v>
      </c>
      <c r="P111" s="25" t="s">
        <v>81</v>
      </c>
      <c r="Q111" s="25" t="s">
        <v>81</v>
      </c>
      <c r="R111" s="25" t="s">
        <v>72</v>
      </c>
      <c r="S111" s="25" t="s">
        <v>81</v>
      </c>
      <c r="T111" s="25">
        <v>71</v>
      </c>
      <c r="V111" s="25" t="s">
        <v>70</v>
      </c>
      <c r="X111" s="25" t="s">
        <v>57</v>
      </c>
      <c r="Y111" s="25" t="s">
        <v>187</v>
      </c>
    </row>
    <row r="112" spans="5:25" s="24" customFormat="1" hidden="1">
      <c r="E112" s="24">
        <v>809</v>
      </c>
      <c r="F112" s="25" t="s">
        <v>81</v>
      </c>
      <c r="G112" s="25">
        <v>456</v>
      </c>
      <c r="H112" s="25">
        <v>6</v>
      </c>
      <c r="I112" s="25" t="s">
        <v>80</v>
      </c>
      <c r="J112" s="25" t="s">
        <v>74</v>
      </c>
      <c r="K112" s="25">
        <v>71</v>
      </c>
      <c r="L112" s="25" t="s">
        <v>81</v>
      </c>
      <c r="M112" s="25" t="s">
        <v>78</v>
      </c>
      <c r="N112" s="25" t="s">
        <v>81</v>
      </c>
      <c r="O112" s="25">
        <v>71</v>
      </c>
      <c r="P112" s="25" t="s">
        <v>81</v>
      </c>
      <c r="Q112" s="25" t="s">
        <v>81</v>
      </c>
      <c r="R112" s="25" t="s">
        <v>72</v>
      </c>
      <c r="S112" s="25" t="s">
        <v>81</v>
      </c>
      <c r="T112" s="25">
        <v>71</v>
      </c>
      <c r="V112" s="25" t="s">
        <v>70</v>
      </c>
      <c r="X112" s="25" t="s">
        <v>57</v>
      </c>
      <c r="Y112" s="25" t="s">
        <v>187</v>
      </c>
    </row>
    <row r="113" spans="5:25" s="24" customFormat="1" hidden="1">
      <c r="E113" s="24">
        <v>810</v>
      </c>
      <c r="F113" s="25" t="s">
        <v>81</v>
      </c>
      <c r="G113" s="25">
        <v>456</v>
      </c>
      <c r="H113" s="25">
        <v>6</v>
      </c>
      <c r="I113" s="25" t="s">
        <v>80</v>
      </c>
      <c r="J113" s="25" t="s">
        <v>74</v>
      </c>
      <c r="K113" s="25">
        <v>71</v>
      </c>
      <c r="L113" s="25" t="s">
        <v>81</v>
      </c>
      <c r="M113" s="25" t="s">
        <v>78</v>
      </c>
      <c r="N113" s="25" t="s">
        <v>81</v>
      </c>
      <c r="O113" s="25">
        <v>71</v>
      </c>
      <c r="P113" s="25" t="s">
        <v>81</v>
      </c>
      <c r="Q113" s="25" t="s">
        <v>81</v>
      </c>
      <c r="R113" s="25" t="s">
        <v>72</v>
      </c>
      <c r="S113" s="25" t="s">
        <v>81</v>
      </c>
      <c r="T113" s="25">
        <v>71</v>
      </c>
      <c r="V113" s="25" t="s">
        <v>70</v>
      </c>
      <c r="X113" s="25" t="s">
        <v>57</v>
      </c>
      <c r="Y113" s="25" t="s">
        <v>187</v>
      </c>
    </row>
    <row r="114" spans="5:25" s="24" customFormat="1" hidden="1">
      <c r="E114" s="24">
        <v>811</v>
      </c>
      <c r="F114" s="25" t="s">
        <v>82</v>
      </c>
      <c r="G114" s="25">
        <v>456</v>
      </c>
      <c r="H114" s="25">
        <v>6</v>
      </c>
      <c r="I114" s="25" t="s">
        <v>80</v>
      </c>
      <c r="J114" s="25" t="s">
        <v>74</v>
      </c>
      <c r="K114" s="25">
        <v>81</v>
      </c>
      <c r="L114" s="25" t="s">
        <v>82</v>
      </c>
      <c r="M114" s="25" t="s">
        <v>83</v>
      </c>
      <c r="N114" s="25" t="s">
        <v>82</v>
      </c>
      <c r="O114" s="25">
        <v>81</v>
      </c>
      <c r="P114" s="25" t="s">
        <v>82</v>
      </c>
      <c r="Q114" s="25" t="s">
        <v>82</v>
      </c>
      <c r="R114" s="25" t="s">
        <v>72</v>
      </c>
      <c r="S114" s="25" t="s">
        <v>82</v>
      </c>
      <c r="T114" s="25">
        <v>81</v>
      </c>
      <c r="V114" s="25" t="s">
        <v>70</v>
      </c>
      <c r="X114" s="25" t="s">
        <v>57</v>
      </c>
      <c r="Y114" s="25" t="s">
        <v>187</v>
      </c>
    </row>
    <row r="115" spans="5:25" s="24" customFormat="1" hidden="1">
      <c r="E115" s="24">
        <v>812</v>
      </c>
      <c r="F115" s="25" t="s">
        <v>82</v>
      </c>
      <c r="G115" s="25">
        <v>456</v>
      </c>
      <c r="H115" s="25">
        <v>6</v>
      </c>
      <c r="I115" s="25" t="s">
        <v>80</v>
      </c>
      <c r="J115" s="25" t="s">
        <v>74</v>
      </c>
      <c r="K115" s="25">
        <v>81</v>
      </c>
      <c r="L115" s="25" t="s">
        <v>82</v>
      </c>
      <c r="M115" s="25" t="s">
        <v>83</v>
      </c>
      <c r="N115" s="25" t="s">
        <v>82</v>
      </c>
      <c r="O115" s="25">
        <v>81</v>
      </c>
      <c r="P115" s="25" t="s">
        <v>82</v>
      </c>
      <c r="Q115" s="25" t="s">
        <v>82</v>
      </c>
      <c r="R115" s="25" t="s">
        <v>72</v>
      </c>
      <c r="S115" s="25" t="s">
        <v>82</v>
      </c>
      <c r="T115" s="25">
        <v>81</v>
      </c>
      <c r="V115" s="25" t="s">
        <v>70</v>
      </c>
      <c r="X115" s="25" t="s">
        <v>57</v>
      </c>
      <c r="Y115" s="25" t="s">
        <v>187</v>
      </c>
    </row>
    <row r="116" spans="5:25" s="24" customFormat="1" hidden="1">
      <c r="E116" s="24">
        <v>801</v>
      </c>
      <c r="F116" s="25" t="s">
        <v>82</v>
      </c>
      <c r="G116" s="25">
        <v>456</v>
      </c>
      <c r="H116" s="25">
        <v>6</v>
      </c>
      <c r="I116" s="25" t="s">
        <v>80</v>
      </c>
      <c r="J116" s="25" t="s">
        <v>74</v>
      </c>
      <c r="K116" s="25">
        <v>81</v>
      </c>
      <c r="L116" s="25" t="s">
        <v>82</v>
      </c>
      <c r="M116" s="25" t="s">
        <v>83</v>
      </c>
      <c r="N116" s="25" t="s">
        <v>82</v>
      </c>
      <c r="O116" s="25">
        <v>81</v>
      </c>
      <c r="P116" s="25" t="s">
        <v>82</v>
      </c>
      <c r="Q116" s="25" t="s">
        <v>82</v>
      </c>
      <c r="R116" s="25" t="s">
        <v>72</v>
      </c>
      <c r="S116" s="25" t="s">
        <v>82</v>
      </c>
      <c r="T116" s="25">
        <v>81</v>
      </c>
      <c r="V116" s="25" t="s">
        <v>70</v>
      </c>
      <c r="X116" s="25" t="s">
        <v>57</v>
      </c>
      <c r="Y116" s="25" t="s">
        <v>187</v>
      </c>
    </row>
    <row r="117" spans="5:25" s="24" customFormat="1" hidden="1">
      <c r="E117" s="24">
        <v>802</v>
      </c>
      <c r="F117" s="25" t="s">
        <v>82</v>
      </c>
      <c r="G117" s="25">
        <v>456</v>
      </c>
      <c r="H117" s="25">
        <v>6</v>
      </c>
      <c r="I117" s="25" t="s">
        <v>80</v>
      </c>
      <c r="J117" s="25" t="s">
        <v>74</v>
      </c>
      <c r="K117" s="25">
        <v>81</v>
      </c>
      <c r="L117" s="25" t="s">
        <v>82</v>
      </c>
      <c r="M117" s="25" t="s">
        <v>83</v>
      </c>
      <c r="N117" s="25" t="s">
        <v>82</v>
      </c>
      <c r="O117" s="25">
        <v>81</v>
      </c>
      <c r="P117" s="25" t="s">
        <v>82</v>
      </c>
      <c r="Q117" s="25" t="s">
        <v>82</v>
      </c>
      <c r="R117" s="25" t="s">
        <v>72</v>
      </c>
      <c r="S117" s="25" t="s">
        <v>82</v>
      </c>
      <c r="T117" s="25">
        <v>81</v>
      </c>
      <c r="V117" s="25" t="s">
        <v>70</v>
      </c>
      <c r="X117" s="25" t="s">
        <v>57</v>
      </c>
      <c r="Y117" s="25" t="s">
        <v>187</v>
      </c>
    </row>
    <row r="118" spans="5:25" s="24" customFormat="1" hidden="1">
      <c r="E118" s="24">
        <v>803</v>
      </c>
      <c r="F118" s="25" t="s">
        <v>82</v>
      </c>
      <c r="G118" s="25">
        <v>456</v>
      </c>
      <c r="H118" s="25">
        <v>6</v>
      </c>
      <c r="I118" s="25" t="s">
        <v>80</v>
      </c>
      <c r="J118" s="25" t="s">
        <v>74</v>
      </c>
      <c r="K118" s="25">
        <v>81</v>
      </c>
      <c r="L118" s="25" t="s">
        <v>82</v>
      </c>
      <c r="M118" s="25" t="s">
        <v>83</v>
      </c>
      <c r="N118" s="25" t="s">
        <v>82</v>
      </c>
      <c r="O118" s="25">
        <v>81</v>
      </c>
      <c r="P118" s="25" t="s">
        <v>82</v>
      </c>
      <c r="Q118" s="25" t="s">
        <v>82</v>
      </c>
      <c r="R118" s="25" t="s">
        <v>72</v>
      </c>
      <c r="S118" s="25" t="s">
        <v>82</v>
      </c>
      <c r="T118" s="25">
        <v>81</v>
      </c>
      <c r="V118" s="25" t="s">
        <v>70</v>
      </c>
      <c r="X118" s="25" t="s">
        <v>57</v>
      </c>
      <c r="Y118" s="25" t="s">
        <v>187</v>
      </c>
    </row>
    <row r="119" spans="5:25" s="24" customFormat="1" hidden="1">
      <c r="E119" s="24">
        <v>804</v>
      </c>
      <c r="F119" s="25" t="s">
        <v>82</v>
      </c>
      <c r="G119" s="25">
        <v>456</v>
      </c>
      <c r="H119" s="25">
        <v>6</v>
      </c>
      <c r="I119" s="25" t="s">
        <v>80</v>
      </c>
      <c r="J119" s="25" t="s">
        <v>74</v>
      </c>
      <c r="K119" s="25">
        <v>81</v>
      </c>
      <c r="L119" s="25" t="s">
        <v>82</v>
      </c>
      <c r="M119" s="25" t="s">
        <v>83</v>
      </c>
      <c r="N119" s="25" t="s">
        <v>82</v>
      </c>
      <c r="O119" s="25">
        <v>81</v>
      </c>
      <c r="P119" s="25" t="s">
        <v>82</v>
      </c>
      <c r="Q119" s="25" t="s">
        <v>82</v>
      </c>
      <c r="R119" s="25" t="s">
        <v>72</v>
      </c>
      <c r="S119" s="25" t="s">
        <v>82</v>
      </c>
      <c r="T119" s="25">
        <v>81</v>
      </c>
      <c r="V119" s="25" t="s">
        <v>70</v>
      </c>
      <c r="X119" s="25" t="s">
        <v>57</v>
      </c>
      <c r="Y119" s="25" t="s">
        <v>187</v>
      </c>
    </row>
    <row r="120" spans="5:25" s="24" customFormat="1" hidden="1">
      <c r="E120" s="24">
        <v>805</v>
      </c>
      <c r="F120" s="25" t="s">
        <v>82</v>
      </c>
      <c r="G120" s="25">
        <v>456</v>
      </c>
      <c r="H120" s="25">
        <v>6</v>
      </c>
      <c r="I120" s="25" t="s">
        <v>80</v>
      </c>
      <c r="J120" s="25" t="s">
        <v>74</v>
      </c>
      <c r="K120" s="25">
        <v>81</v>
      </c>
      <c r="L120" s="25" t="s">
        <v>82</v>
      </c>
      <c r="M120" s="25" t="s">
        <v>83</v>
      </c>
      <c r="N120" s="25" t="s">
        <v>82</v>
      </c>
      <c r="O120" s="25">
        <v>81</v>
      </c>
      <c r="P120" s="25" t="s">
        <v>82</v>
      </c>
      <c r="Q120" s="25" t="s">
        <v>82</v>
      </c>
      <c r="R120" s="25" t="s">
        <v>72</v>
      </c>
      <c r="S120" s="25" t="s">
        <v>82</v>
      </c>
      <c r="T120" s="25">
        <v>81</v>
      </c>
      <c r="V120" s="25" t="s">
        <v>70</v>
      </c>
      <c r="X120" s="25" t="s">
        <v>57</v>
      </c>
      <c r="Y120" s="25" t="s">
        <v>187</v>
      </c>
    </row>
    <row r="121" spans="5:25" s="24" customFormat="1" hidden="1">
      <c r="E121" s="24">
        <v>806</v>
      </c>
      <c r="F121" s="25" t="s">
        <v>82</v>
      </c>
      <c r="G121" s="25">
        <v>456</v>
      </c>
      <c r="H121" s="25">
        <v>6</v>
      </c>
      <c r="I121" s="25" t="s">
        <v>80</v>
      </c>
      <c r="J121" s="25" t="s">
        <v>74</v>
      </c>
      <c r="K121" s="25">
        <v>81</v>
      </c>
      <c r="L121" s="25" t="s">
        <v>82</v>
      </c>
      <c r="M121" s="25" t="s">
        <v>83</v>
      </c>
      <c r="N121" s="25" t="s">
        <v>82</v>
      </c>
      <c r="O121" s="25">
        <v>81</v>
      </c>
      <c r="P121" s="25" t="s">
        <v>82</v>
      </c>
      <c r="Q121" s="25" t="s">
        <v>82</v>
      </c>
      <c r="R121" s="25" t="s">
        <v>72</v>
      </c>
      <c r="S121" s="25" t="s">
        <v>82</v>
      </c>
      <c r="T121" s="25">
        <v>81</v>
      </c>
      <c r="V121" s="25" t="s">
        <v>70</v>
      </c>
      <c r="X121" s="25" t="s">
        <v>57</v>
      </c>
      <c r="Y121" s="25" t="s">
        <v>187</v>
      </c>
    </row>
    <row r="122" spans="5:25" s="24" customFormat="1" hidden="1">
      <c r="E122" s="24">
        <v>807</v>
      </c>
      <c r="F122" s="25" t="s">
        <v>82</v>
      </c>
      <c r="G122" s="25">
        <v>456</v>
      </c>
      <c r="H122" s="25">
        <v>6</v>
      </c>
      <c r="I122" s="25" t="s">
        <v>80</v>
      </c>
      <c r="J122" s="25" t="s">
        <v>74</v>
      </c>
      <c r="K122" s="25">
        <v>81</v>
      </c>
      <c r="L122" s="25" t="s">
        <v>82</v>
      </c>
      <c r="M122" s="25" t="s">
        <v>83</v>
      </c>
      <c r="N122" s="25" t="s">
        <v>82</v>
      </c>
      <c r="O122" s="25">
        <v>81</v>
      </c>
      <c r="P122" s="25" t="s">
        <v>82</v>
      </c>
      <c r="Q122" s="25" t="s">
        <v>82</v>
      </c>
      <c r="R122" s="25" t="s">
        <v>72</v>
      </c>
      <c r="S122" s="25" t="s">
        <v>82</v>
      </c>
      <c r="T122" s="25">
        <v>81</v>
      </c>
      <c r="V122" s="25" t="s">
        <v>70</v>
      </c>
      <c r="X122" s="25" t="s">
        <v>57</v>
      </c>
      <c r="Y122" s="25" t="s">
        <v>187</v>
      </c>
    </row>
    <row r="123" spans="5:25" s="24" customFormat="1" hidden="1">
      <c r="E123" s="24">
        <v>908</v>
      </c>
      <c r="F123" s="25" t="s">
        <v>82</v>
      </c>
      <c r="G123" s="25">
        <v>456</v>
      </c>
      <c r="H123" s="25">
        <v>6</v>
      </c>
      <c r="I123" s="25" t="s">
        <v>80</v>
      </c>
      <c r="J123" s="25" t="s">
        <v>74</v>
      </c>
      <c r="K123" s="25">
        <v>81</v>
      </c>
      <c r="L123" s="25" t="s">
        <v>82</v>
      </c>
      <c r="M123" s="25" t="s">
        <v>83</v>
      </c>
      <c r="N123" s="25" t="s">
        <v>82</v>
      </c>
      <c r="O123" s="25">
        <v>81</v>
      </c>
      <c r="P123" s="25" t="s">
        <v>82</v>
      </c>
      <c r="Q123" s="25" t="s">
        <v>82</v>
      </c>
      <c r="R123" s="25" t="s">
        <v>72</v>
      </c>
      <c r="S123" s="25" t="s">
        <v>82</v>
      </c>
      <c r="T123" s="25">
        <v>81</v>
      </c>
      <c r="V123" s="25" t="s">
        <v>70</v>
      </c>
      <c r="X123" s="25" t="s">
        <v>57</v>
      </c>
      <c r="Y123" s="25" t="s">
        <v>187</v>
      </c>
    </row>
    <row r="124" spans="5:25" s="24" customFormat="1" hidden="1">
      <c r="E124" s="24">
        <v>909</v>
      </c>
      <c r="F124" s="25" t="s">
        <v>82</v>
      </c>
      <c r="G124" s="25">
        <v>456</v>
      </c>
      <c r="H124" s="25">
        <v>6</v>
      </c>
      <c r="I124" s="25" t="s">
        <v>80</v>
      </c>
      <c r="J124" s="25" t="s">
        <v>74</v>
      </c>
      <c r="K124" s="25">
        <v>81</v>
      </c>
      <c r="L124" s="25" t="s">
        <v>82</v>
      </c>
      <c r="M124" s="25" t="s">
        <v>83</v>
      </c>
      <c r="N124" s="25" t="s">
        <v>82</v>
      </c>
      <c r="O124" s="25">
        <v>81</v>
      </c>
      <c r="P124" s="25" t="s">
        <v>82</v>
      </c>
      <c r="Q124" s="25" t="s">
        <v>82</v>
      </c>
      <c r="R124" s="25" t="s">
        <v>72</v>
      </c>
      <c r="S124" s="25" t="s">
        <v>82</v>
      </c>
      <c r="T124" s="25">
        <v>81</v>
      </c>
      <c r="V124" s="25" t="s">
        <v>70</v>
      </c>
      <c r="X124" s="25" t="s">
        <v>57</v>
      </c>
      <c r="Y124" s="25" t="s">
        <v>187</v>
      </c>
    </row>
    <row r="125" spans="5:25" s="24" customFormat="1" hidden="1">
      <c r="E125" s="24">
        <v>910</v>
      </c>
      <c r="F125" s="25" t="s">
        <v>82</v>
      </c>
      <c r="G125" s="25">
        <v>456</v>
      </c>
      <c r="H125" s="25">
        <v>6</v>
      </c>
      <c r="I125" s="25" t="s">
        <v>80</v>
      </c>
      <c r="J125" s="25" t="s">
        <v>74</v>
      </c>
      <c r="K125" s="25">
        <v>81</v>
      </c>
      <c r="L125" s="25" t="s">
        <v>82</v>
      </c>
      <c r="M125" s="25" t="s">
        <v>83</v>
      </c>
      <c r="N125" s="25" t="s">
        <v>82</v>
      </c>
      <c r="O125" s="25">
        <v>81</v>
      </c>
      <c r="P125" s="25" t="s">
        <v>82</v>
      </c>
      <c r="Q125" s="25" t="s">
        <v>82</v>
      </c>
      <c r="R125" s="25" t="s">
        <v>72</v>
      </c>
      <c r="S125" s="25" t="s">
        <v>82</v>
      </c>
      <c r="T125" s="25">
        <v>81</v>
      </c>
      <c r="V125" s="25" t="s">
        <v>70</v>
      </c>
      <c r="X125" s="25" t="s">
        <v>57</v>
      </c>
      <c r="Y125" s="25" t="s">
        <v>187</v>
      </c>
    </row>
    <row r="126" spans="5:25" s="24" customFormat="1" hidden="1">
      <c r="E126" s="24">
        <v>911</v>
      </c>
      <c r="F126" s="25" t="s">
        <v>84</v>
      </c>
      <c r="G126" s="25">
        <v>456</v>
      </c>
      <c r="H126" s="25">
        <v>6</v>
      </c>
      <c r="I126" s="25" t="s">
        <v>80</v>
      </c>
      <c r="J126" s="25" t="s">
        <v>74</v>
      </c>
      <c r="K126" s="25">
        <v>91</v>
      </c>
      <c r="L126" s="25" t="s">
        <v>84</v>
      </c>
      <c r="M126" s="25" t="s">
        <v>83</v>
      </c>
      <c r="N126" s="25" t="s">
        <v>84</v>
      </c>
      <c r="O126" s="25">
        <v>91</v>
      </c>
      <c r="P126" s="25" t="s">
        <v>84</v>
      </c>
      <c r="Q126" s="25" t="s">
        <v>84</v>
      </c>
      <c r="R126" s="25" t="s">
        <v>72</v>
      </c>
      <c r="S126" s="25" t="s">
        <v>84</v>
      </c>
      <c r="T126" s="25">
        <v>91</v>
      </c>
      <c r="V126" s="25" t="s">
        <v>70</v>
      </c>
      <c r="X126" s="25" t="s">
        <v>57</v>
      </c>
      <c r="Y126" s="25" t="s">
        <v>187</v>
      </c>
    </row>
    <row r="127" spans="5:25" s="24" customFormat="1" hidden="1">
      <c r="E127" s="24">
        <v>912</v>
      </c>
      <c r="F127" s="25" t="s">
        <v>84</v>
      </c>
      <c r="G127" s="25">
        <v>456</v>
      </c>
      <c r="H127" s="25">
        <v>6</v>
      </c>
      <c r="I127" s="25" t="s">
        <v>80</v>
      </c>
      <c r="J127" s="25" t="s">
        <v>74</v>
      </c>
      <c r="K127" s="25">
        <v>91</v>
      </c>
      <c r="L127" s="25" t="s">
        <v>84</v>
      </c>
      <c r="M127" s="25" t="s">
        <v>83</v>
      </c>
      <c r="N127" s="25" t="s">
        <v>84</v>
      </c>
      <c r="O127" s="25">
        <v>91</v>
      </c>
      <c r="P127" s="25" t="s">
        <v>84</v>
      </c>
      <c r="Q127" s="25" t="s">
        <v>84</v>
      </c>
      <c r="R127" s="25" t="s">
        <v>72</v>
      </c>
      <c r="S127" s="25" t="s">
        <v>84</v>
      </c>
      <c r="T127" s="25">
        <v>91</v>
      </c>
      <c r="V127" s="25" t="s">
        <v>70</v>
      </c>
      <c r="X127" s="25" t="s">
        <v>57</v>
      </c>
      <c r="Y127" s="25" t="s">
        <v>187</v>
      </c>
    </row>
    <row r="128" spans="5:25" s="24" customFormat="1" hidden="1">
      <c r="E128" s="24">
        <v>901</v>
      </c>
      <c r="F128" s="25" t="s">
        <v>84</v>
      </c>
      <c r="G128" s="25">
        <v>456</v>
      </c>
      <c r="H128" s="25">
        <v>6</v>
      </c>
      <c r="I128" s="25" t="s">
        <v>80</v>
      </c>
      <c r="J128" s="25" t="s">
        <v>74</v>
      </c>
      <c r="K128" s="25">
        <v>91</v>
      </c>
      <c r="L128" s="25" t="s">
        <v>84</v>
      </c>
      <c r="M128" s="25" t="s">
        <v>83</v>
      </c>
      <c r="N128" s="25" t="s">
        <v>84</v>
      </c>
      <c r="O128" s="25">
        <v>91</v>
      </c>
      <c r="P128" s="25" t="s">
        <v>84</v>
      </c>
      <c r="Q128" s="25" t="s">
        <v>84</v>
      </c>
      <c r="R128" s="25" t="s">
        <v>72</v>
      </c>
      <c r="S128" s="25" t="s">
        <v>84</v>
      </c>
      <c r="T128" s="25">
        <v>91</v>
      </c>
      <c r="V128" s="25" t="s">
        <v>70</v>
      </c>
      <c r="X128" s="25" t="s">
        <v>57</v>
      </c>
      <c r="Y128" s="25" t="s">
        <v>187</v>
      </c>
    </row>
    <row r="129" spans="5:25" s="24" customFormat="1" hidden="1">
      <c r="E129" s="24">
        <v>902</v>
      </c>
      <c r="F129" s="25" t="s">
        <v>84</v>
      </c>
      <c r="G129" s="25">
        <v>456</v>
      </c>
      <c r="H129" s="25">
        <v>6</v>
      </c>
      <c r="I129" s="25" t="s">
        <v>80</v>
      </c>
      <c r="J129" s="25" t="s">
        <v>74</v>
      </c>
      <c r="K129" s="25">
        <v>91</v>
      </c>
      <c r="L129" s="25" t="s">
        <v>84</v>
      </c>
      <c r="M129" s="25" t="s">
        <v>83</v>
      </c>
      <c r="N129" s="25" t="s">
        <v>84</v>
      </c>
      <c r="O129" s="25">
        <v>91</v>
      </c>
      <c r="P129" s="25" t="s">
        <v>84</v>
      </c>
      <c r="Q129" s="25" t="s">
        <v>84</v>
      </c>
      <c r="R129" s="25" t="s">
        <v>72</v>
      </c>
      <c r="S129" s="25" t="s">
        <v>84</v>
      </c>
      <c r="T129" s="25">
        <v>91</v>
      </c>
      <c r="V129" s="25" t="s">
        <v>70</v>
      </c>
      <c r="X129" s="25" t="s">
        <v>57</v>
      </c>
      <c r="Y129" s="25" t="s">
        <v>187</v>
      </c>
    </row>
    <row r="130" spans="5:25" s="24" customFormat="1" hidden="1">
      <c r="E130" s="24">
        <v>903</v>
      </c>
      <c r="F130" s="25" t="s">
        <v>84</v>
      </c>
      <c r="G130" s="25">
        <v>456</v>
      </c>
      <c r="H130" s="25">
        <v>6</v>
      </c>
      <c r="I130" s="25" t="s">
        <v>80</v>
      </c>
      <c r="J130" s="25" t="s">
        <v>74</v>
      </c>
      <c r="K130" s="25">
        <v>91</v>
      </c>
      <c r="L130" s="25" t="s">
        <v>84</v>
      </c>
      <c r="M130" s="25" t="s">
        <v>83</v>
      </c>
      <c r="N130" s="25" t="s">
        <v>84</v>
      </c>
      <c r="O130" s="25">
        <v>91</v>
      </c>
      <c r="P130" s="25" t="s">
        <v>84</v>
      </c>
      <c r="Q130" s="25" t="s">
        <v>84</v>
      </c>
      <c r="R130" s="25" t="s">
        <v>72</v>
      </c>
      <c r="S130" s="25" t="s">
        <v>84</v>
      </c>
      <c r="T130" s="25">
        <v>91</v>
      </c>
      <c r="V130" s="25" t="s">
        <v>70</v>
      </c>
      <c r="X130" s="25" t="s">
        <v>57</v>
      </c>
      <c r="Y130" s="25" t="s">
        <v>187</v>
      </c>
    </row>
    <row r="131" spans="5:25" s="24" customFormat="1" hidden="1">
      <c r="E131" s="24">
        <v>904</v>
      </c>
      <c r="F131" s="25" t="s">
        <v>84</v>
      </c>
      <c r="G131" s="25">
        <v>456</v>
      </c>
      <c r="H131" s="25">
        <v>6</v>
      </c>
      <c r="I131" s="25" t="s">
        <v>80</v>
      </c>
      <c r="J131" s="25" t="s">
        <v>74</v>
      </c>
      <c r="K131" s="25">
        <v>91</v>
      </c>
      <c r="L131" s="25" t="s">
        <v>84</v>
      </c>
      <c r="M131" s="25" t="s">
        <v>83</v>
      </c>
      <c r="N131" s="25" t="s">
        <v>84</v>
      </c>
      <c r="O131" s="25">
        <v>91</v>
      </c>
      <c r="P131" s="25" t="s">
        <v>84</v>
      </c>
      <c r="Q131" s="25" t="s">
        <v>84</v>
      </c>
      <c r="R131" s="25" t="s">
        <v>72</v>
      </c>
      <c r="S131" s="25" t="s">
        <v>84</v>
      </c>
      <c r="T131" s="25">
        <v>91</v>
      </c>
      <c r="V131" s="25" t="s">
        <v>70</v>
      </c>
      <c r="X131" s="25" t="s">
        <v>57</v>
      </c>
      <c r="Y131" s="25" t="s">
        <v>187</v>
      </c>
    </row>
    <row r="132" spans="5:25" s="24" customFormat="1" hidden="1">
      <c r="E132" s="24">
        <v>905</v>
      </c>
      <c r="F132" s="25" t="s">
        <v>84</v>
      </c>
      <c r="G132" s="25">
        <v>456</v>
      </c>
      <c r="H132" s="25">
        <v>6</v>
      </c>
      <c r="I132" s="25" t="s">
        <v>80</v>
      </c>
      <c r="J132" s="25" t="s">
        <v>74</v>
      </c>
      <c r="K132" s="25">
        <v>91</v>
      </c>
      <c r="L132" s="25" t="s">
        <v>84</v>
      </c>
      <c r="M132" s="25" t="s">
        <v>83</v>
      </c>
      <c r="N132" s="25" t="s">
        <v>84</v>
      </c>
      <c r="O132" s="25">
        <v>91</v>
      </c>
      <c r="P132" s="25" t="s">
        <v>84</v>
      </c>
      <c r="Q132" s="25" t="s">
        <v>84</v>
      </c>
      <c r="R132" s="25" t="s">
        <v>72</v>
      </c>
      <c r="S132" s="25" t="s">
        <v>84</v>
      </c>
      <c r="T132" s="25">
        <v>91</v>
      </c>
      <c r="V132" s="25" t="s">
        <v>70</v>
      </c>
      <c r="X132" s="25" t="s">
        <v>57</v>
      </c>
      <c r="Y132" s="25" t="s">
        <v>187</v>
      </c>
    </row>
    <row r="133" spans="5:25" s="24" customFormat="1" hidden="1">
      <c r="E133" s="24">
        <v>906</v>
      </c>
      <c r="F133" s="25" t="s">
        <v>84</v>
      </c>
      <c r="G133" s="25">
        <v>456</v>
      </c>
      <c r="H133" s="25">
        <v>6</v>
      </c>
      <c r="I133" s="25" t="s">
        <v>80</v>
      </c>
      <c r="J133" s="25" t="s">
        <v>74</v>
      </c>
      <c r="K133" s="25">
        <v>91</v>
      </c>
      <c r="L133" s="25" t="s">
        <v>84</v>
      </c>
      <c r="M133" s="25" t="s">
        <v>83</v>
      </c>
      <c r="N133" s="25" t="s">
        <v>84</v>
      </c>
      <c r="O133" s="25">
        <v>91</v>
      </c>
      <c r="P133" s="25" t="s">
        <v>84</v>
      </c>
      <c r="Q133" s="25" t="s">
        <v>84</v>
      </c>
      <c r="R133" s="25" t="s">
        <v>72</v>
      </c>
      <c r="S133" s="25" t="s">
        <v>84</v>
      </c>
      <c r="T133" s="25">
        <v>91</v>
      </c>
      <c r="V133" s="25" t="s">
        <v>70</v>
      </c>
      <c r="X133" s="25" t="s">
        <v>57</v>
      </c>
      <c r="Y133" s="25" t="s">
        <v>187</v>
      </c>
    </row>
    <row r="134" spans="5:25" s="24" customFormat="1" hidden="1">
      <c r="E134" s="24">
        <v>907</v>
      </c>
      <c r="F134" s="25" t="s">
        <v>84</v>
      </c>
      <c r="G134" s="25">
        <v>456</v>
      </c>
      <c r="H134" s="25">
        <v>6</v>
      </c>
      <c r="I134" s="25" t="s">
        <v>80</v>
      </c>
      <c r="J134" s="25" t="s">
        <v>74</v>
      </c>
      <c r="K134" s="25">
        <v>91</v>
      </c>
      <c r="L134" s="25" t="s">
        <v>84</v>
      </c>
      <c r="M134" s="25" t="s">
        <v>83</v>
      </c>
      <c r="N134" s="25" t="s">
        <v>84</v>
      </c>
      <c r="O134" s="25">
        <v>91</v>
      </c>
      <c r="P134" s="25" t="s">
        <v>84</v>
      </c>
      <c r="Q134" s="25" t="s">
        <v>84</v>
      </c>
      <c r="R134" s="25" t="s">
        <v>72</v>
      </c>
      <c r="S134" s="25" t="s">
        <v>84</v>
      </c>
      <c r="T134" s="25">
        <v>91</v>
      </c>
      <c r="V134" s="25" t="s">
        <v>70</v>
      </c>
      <c r="X134" s="25" t="s">
        <v>57</v>
      </c>
      <c r="Y134" s="25" t="s">
        <v>187</v>
      </c>
    </row>
  </sheetData>
  <sheetProtection algorithmName="SHA-512" hashValue="lwdJLaBusKm1iR0HiLK+TeV9DOSB08VSuldF4Gcg0JxEXhHu7kyc3uZ57EgVk1o0E0UTYpTyE9CvKfmyqUkjhg==" saltValue="8V6u1emRfKLzR5DBFFX+eQ==" spinCount="100000" sheet="1" objects="1" scenarios="1" selectLockedCells="1"/>
  <mergeCells count="75">
    <mergeCell ref="N2:O2"/>
    <mergeCell ref="B2:C2"/>
    <mergeCell ref="D2:G2"/>
    <mergeCell ref="H2:I3"/>
    <mergeCell ref="J2:K3"/>
    <mergeCell ref="L2:M2"/>
    <mergeCell ref="AB2:AC2"/>
    <mergeCell ref="AD2:AE2"/>
    <mergeCell ref="B3:C3"/>
    <mergeCell ref="D3:G3"/>
    <mergeCell ref="L3:M3"/>
    <mergeCell ref="N3:O3"/>
    <mergeCell ref="P3:Q3"/>
    <mergeCell ref="R3:S3"/>
    <mergeCell ref="T3:U3"/>
    <mergeCell ref="V3:W3"/>
    <mergeCell ref="P2:Q2"/>
    <mergeCell ref="R2:S2"/>
    <mergeCell ref="T2:U2"/>
    <mergeCell ref="V2:W2"/>
    <mergeCell ref="X2:Y2"/>
    <mergeCell ref="Z2:AA2"/>
    <mergeCell ref="X3:Y3"/>
    <mergeCell ref="Z3:AA3"/>
    <mergeCell ref="AB3:AC3"/>
    <mergeCell ref="AD3:AE3"/>
    <mergeCell ref="B4:D4"/>
    <mergeCell ref="E4:G4"/>
    <mergeCell ref="H4:I4"/>
    <mergeCell ref="J4:K4"/>
    <mergeCell ref="L4:M4"/>
    <mergeCell ref="N4:O4"/>
    <mergeCell ref="AB4:AC4"/>
    <mergeCell ref="AD4:AE4"/>
    <mergeCell ref="T4:U4"/>
    <mergeCell ref="V4:W4"/>
    <mergeCell ref="X4:Y4"/>
    <mergeCell ref="Z4:AA4"/>
    <mergeCell ref="B5:D5"/>
    <mergeCell ref="E5:G5"/>
    <mergeCell ref="B6:D6"/>
    <mergeCell ref="E6:G6"/>
    <mergeCell ref="H6:I6"/>
    <mergeCell ref="J6:K6"/>
    <mergeCell ref="L6:M6"/>
    <mergeCell ref="N6:O6"/>
    <mergeCell ref="P4:Q4"/>
    <mergeCell ref="R4:S4"/>
    <mergeCell ref="AB6:AC6"/>
    <mergeCell ref="AD6:AE6"/>
    <mergeCell ref="B7:D7"/>
    <mergeCell ref="E7:G7"/>
    <mergeCell ref="E8:G8"/>
    <mergeCell ref="H8:I8"/>
    <mergeCell ref="J8:K8"/>
    <mergeCell ref="L8:M8"/>
    <mergeCell ref="N8:O8"/>
    <mergeCell ref="P8:Q8"/>
    <mergeCell ref="P6:Q6"/>
    <mergeCell ref="R6:S6"/>
    <mergeCell ref="T6:U6"/>
    <mergeCell ref="V6:W6"/>
    <mergeCell ref="X6:Y6"/>
    <mergeCell ref="Z6:AA6"/>
    <mergeCell ref="AD8:AE8"/>
    <mergeCell ref="B9:E9"/>
    <mergeCell ref="G9:J9"/>
    <mergeCell ref="K9:AE9"/>
    <mergeCell ref="B10:H10"/>
    <mergeCell ref="R8:S8"/>
    <mergeCell ref="T8:U8"/>
    <mergeCell ref="V8:W8"/>
    <mergeCell ref="X8:Y8"/>
    <mergeCell ref="Z8:AA8"/>
    <mergeCell ref="AB8:AC8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F131"/>
  <sheetViews>
    <sheetView workbookViewId="0">
      <selection activeCell="K7" sqref="K7:Y7"/>
    </sheetView>
  </sheetViews>
  <sheetFormatPr defaultRowHeight="17"/>
  <cols>
    <col min="1" max="1" width="0.1796875" customWidth="1"/>
    <col min="2" max="31" width="3.6328125" customWidth="1"/>
    <col min="32" max="32" width="0.36328125" hidden="1" customWidth="1"/>
    <col min="33" max="33" width="0" hidden="1" customWidth="1"/>
  </cols>
  <sheetData>
    <row r="1" spans="2:31" ht="1" customHeight="1" thickBot="1">
      <c r="B1" s="99"/>
      <c r="C1" s="44"/>
      <c r="D1" s="44"/>
      <c r="E1" s="44"/>
      <c r="F1" s="99"/>
      <c r="G1" s="100"/>
      <c r="H1" s="101"/>
      <c r="I1" s="101"/>
      <c r="J1" s="101"/>
      <c r="K1" s="102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</row>
    <row r="2" spans="2:31" ht="14" customHeight="1">
      <c r="B2" s="660" t="s">
        <v>188</v>
      </c>
      <c r="C2" s="661"/>
      <c r="D2" s="661"/>
      <c r="E2" s="661"/>
      <c r="F2" s="661"/>
      <c r="G2" s="662"/>
      <c r="H2" s="663" t="s">
        <v>189</v>
      </c>
      <c r="I2" s="664"/>
      <c r="J2" s="665"/>
      <c r="K2" s="663" t="s">
        <v>190</v>
      </c>
      <c r="L2" s="664"/>
      <c r="M2" s="664"/>
      <c r="N2" s="664"/>
      <c r="O2" s="664"/>
      <c r="P2" s="665"/>
      <c r="Q2" s="663" t="s">
        <v>191</v>
      </c>
      <c r="R2" s="664"/>
      <c r="S2" s="664"/>
      <c r="T2" s="664"/>
      <c r="U2" s="664"/>
      <c r="V2" s="664"/>
      <c r="W2" s="665"/>
      <c r="X2" s="663" t="s">
        <v>192</v>
      </c>
      <c r="Y2" s="665"/>
      <c r="Z2" s="599" t="s">
        <v>24</v>
      </c>
      <c r="AA2" s="598"/>
      <c r="AB2" s="598"/>
      <c r="AC2" s="598"/>
      <c r="AD2" s="598"/>
      <c r="AE2" s="600"/>
    </row>
    <row r="3" spans="2:31" ht="14" customHeight="1">
      <c r="B3" s="647" t="s">
        <v>193</v>
      </c>
      <c r="C3" s="648"/>
      <c r="D3" s="648"/>
      <c r="E3" s="648"/>
      <c r="F3" s="648"/>
      <c r="G3" s="649"/>
      <c r="H3" s="650" t="s">
        <v>194</v>
      </c>
      <c r="I3" s="651"/>
      <c r="J3" s="652"/>
      <c r="K3" s="653" t="s">
        <v>195</v>
      </c>
      <c r="L3" s="654"/>
      <c r="M3" s="654"/>
      <c r="N3" s="654"/>
      <c r="O3" s="654"/>
      <c r="P3" s="655"/>
      <c r="Q3" s="653" t="s">
        <v>196</v>
      </c>
      <c r="R3" s="654"/>
      <c r="S3" s="654"/>
      <c r="T3" s="655"/>
      <c r="U3" s="653" t="s">
        <v>197</v>
      </c>
      <c r="V3" s="654"/>
      <c r="W3" s="655"/>
      <c r="X3" s="656" t="str">
        <f>IF(AND(F15&gt;100,E7*F6&gt;0,E7&lt;10,F6&lt;13,E9&lt;&gt;"小二"),"應用","")</f>
        <v/>
      </c>
      <c r="Y3" s="657"/>
      <c r="Z3" s="632" t="s">
        <v>198</v>
      </c>
      <c r="AA3" s="633"/>
      <c r="AB3" s="633"/>
      <c r="AC3" s="633"/>
      <c r="AD3" s="633"/>
      <c r="AE3" s="634"/>
    </row>
    <row r="4" spans="2:31" ht="14" customHeight="1">
      <c r="B4" s="635" t="s">
        <v>199</v>
      </c>
      <c r="C4" s="603"/>
      <c r="D4" s="603"/>
      <c r="E4" s="603"/>
      <c r="F4" s="603"/>
      <c r="G4" s="604"/>
      <c r="H4" s="625" t="s">
        <v>200</v>
      </c>
      <c r="I4" s="409"/>
      <c r="J4" s="410"/>
      <c r="K4" s="110" t="str">
        <f>IF(AND(F15&gt;100,E7*F6&gt;0,E7&lt;10,F6&lt;13),"一","")</f>
        <v/>
      </c>
      <c r="L4" s="111" t="str">
        <f>IF(AND(F15&gt;100,E7*F6&gt;0,E7&lt;10,F6&lt;13),"二","")</f>
        <v/>
      </c>
      <c r="M4" s="111" t="str">
        <f>IF(AND(F15&gt;100,E7*F6&gt;0,E7&lt;10,F6&lt;13),"三","")</f>
        <v/>
      </c>
      <c r="N4" s="111" t="str">
        <f>IF(AND(F15&gt;100,E7*F6&gt;0,E7&lt;10,F6&lt;13,E9&lt;&gt;"小五",E9&lt;&gt;"小六"),"四","")</f>
        <v/>
      </c>
      <c r="O4" s="405" t="str">
        <f>IF(AND(F15&gt;100,E7*F6&gt;0,E7&lt;10,F6&lt;13,OR(E9="小五",E9="小六")),"估算","")</f>
        <v/>
      </c>
      <c r="P4" s="407"/>
      <c r="Q4" s="111" t="str">
        <f>IF(AND(F15&gt;100,E7*F6&gt;0,E7&lt;10,F6&lt;13),"一","")</f>
        <v/>
      </c>
      <c r="R4" s="111" t="str">
        <f>IF(AND(F15&gt;100,E7*F6&gt;0,E7&lt;10,F6&lt;13),"二","")</f>
        <v/>
      </c>
      <c r="S4" s="111" t="str">
        <f>IF(AND(F15&gt;100,E7*F6&gt;0,E7&lt;10,F6&lt;13),"三","")</f>
        <v/>
      </c>
      <c r="T4" s="111" t="str">
        <f>IF(AND(F15&gt;100,E7*F6&gt;0,E7&lt;10,F6&lt;13,E9="小二"),"四","")</f>
        <v/>
      </c>
      <c r="U4" s="111" t="str">
        <f>IF(AND(F15&gt;100,E7*F6&gt;0,E7&lt;10,F6&lt;13),"一","")</f>
        <v/>
      </c>
      <c r="V4" s="111" t="str">
        <f>IF(AND(F15&gt;100,E7*F6&gt;0,E7&lt;10,F6&lt;13),"二","")</f>
        <v/>
      </c>
      <c r="W4" s="111" t="str">
        <f>IF(AND(F15&gt;100,E7*F6&gt;0,E7&lt;10,F6&lt;13),"三","")</f>
        <v/>
      </c>
      <c r="X4" s="658"/>
      <c r="Y4" s="659"/>
      <c r="Z4" s="636"/>
      <c r="AA4" s="637"/>
      <c r="AB4" s="637"/>
      <c r="AC4" s="637"/>
      <c r="AD4" s="637"/>
      <c r="AE4" s="638"/>
    </row>
    <row r="5" spans="2:31" ht="14" customHeight="1">
      <c r="B5" s="621" t="s">
        <v>86</v>
      </c>
      <c r="C5" s="622"/>
      <c r="D5" s="623"/>
      <c r="E5" s="413"/>
      <c r="F5" s="431"/>
      <c r="G5" s="414"/>
      <c r="H5" s="625" t="s">
        <v>201</v>
      </c>
      <c r="I5" s="409"/>
      <c r="J5" s="410"/>
      <c r="K5" s="112"/>
      <c r="L5" s="113"/>
      <c r="M5" s="113"/>
      <c r="N5" s="112"/>
      <c r="O5" s="645"/>
      <c r="P5" s="646"/>
      <c r="Q5" s="112"/>
      <c r="R5" s="112"/>
      <c r="S5" s="112"/>
      <c r="T5" s="112"/>
      <c r="U5" s="112"/>
      <c r="V5" s="112"/>
      <c r="W5" s="112"/>
      <c r="X5" s="645"/>
      <c r="Y5" s="646"/>
      <c r="Z5" s="639"/>
      <c r="AA5" s="640"/>
      <c r="AB5" s="640"/>
      <c r="AC5" s="640"/>
      <c r="AD5" s="640"/>
      <c r="AE5" s="641"/>
    </row>
    <row r="6" spans="2:31" ht="14" customHeight="1">
      <c r="B6" s="621" t="s">
        <v>94</v>
      </c>
      <c r="C6" s="622"/>
      <c r="D6" s="623"/>
      <c r="E6" s="41"/>
      <c r="F6" s="42"/>
      <c r="G6" s="42"/>
      <c r="H6" s="625" t="s">
        <v>202</v>
      </c>
      <c r="I6" s="409"/>
      <c r="J6" s="410"/>
      <c r="K6" s="618" t="str">
        <f>IF(LEN(TRIM(K5))+ LEN(TRIM(L5))+ LEN(TRIM(M5))+ LEN(TRIM(N5))&gt;0, SUM(K5:N5), "")</f>
        <v/>
      </c>
      <c r="L6" s="619"/>
      <c r="M6" s="619"/>
      <c r="N6" s="620"/>
      <c r="O6" s="618" t="str">
        <f>IF(LEN(TRIM(O5))&gt;0,O5,"")</f>
        <v/>
      </c>
      <c r="P6" s="620"/>
      <c r="Q6" s="618" t="str">
        <f>IF(LEN(TRIM(Q5))+ LEN(TRIM(R5))+ LEN(TRIM(S5))+ LEN(TRIM(T5))&gt;0, SUM(Q5:T5), "")</f>
        <v/>
      </c>
      <c r="R6" s="619"/>
      <c r="S6" s="619"/>
      <c r="T6" s="620"/>
      <c r="U6" s="618" t="str">
        <f>IF(LEN(TRIM(U5))+ LEN(TRIM(V5))+ LEN(TRIM(W5))&gt;0, SUM(U5:W5), "")</f>
        <v/>
      </c>
      <c r="V6" s="619"/>
      <c r="W6" s="620"/>
      <c r="X6" s="618" t="str">
        <f>IF(LEN(TRIM(X5))&gt;0,X5,"")</f>
        <v/>
      </c>
      <c r="Y6" s="620"/>
      <c r="Z6" s="639"/>
      <c r="AA6" s="640"/>
      <c r="AB6" s="640"/>
      <c r="AC6" s="640"/>
      <c r="AD6" s="640"/>
      <c r="AE6" s="641"/>
    </row>
    <row r="7" spans="2:31" ht="14" customHeight="1">
      <c r="B7" s="621" t="s">
        <v>17</v>
      </c>
      <c r="C7" s="622"/>
      <c r="D7" s="623"/>
      <c r="E7" s="413"/>
      <c r="F7" s="431"/>
      <c r="G7" s="414"/>
      <c r="H7" s="625" t="s">
        <v>89</v>
      </c>
      <c r="I7" s="409"/>
      <c r="J7" s="410"/>
      <c r="K7" s="630"/>
      <c r="L7" s="198"/>
      <c r="M7" s="198"/>
      <c r="N7" s="631"/>
      <c r="O7" s="630"/>
      <c r="P7" s="631"/>
      <c r="Q7" s="630"/>
      <c r="R7" s="198"/>
      <c r="S7" s="198"/>
      <c r="T7" s="631"/>
      <c r="U7" s="630"/>
      <c r="V7" s="198"/>
      <c r="W7" s="631"/>
      <c r="X7" s="630"/>
      <c r="Y7" s="631"/>
      <c r="Z7" s="639"/>
      <c r="AA7" s="640"/>
      <c r="AB7" s="640"/>
      <c r="AC7" s="640"/>
      <c r="AD7" s="640"/>
      <c r="AE7" s="641"/>
    </row>
    <row r="8" spans="2:31" ht="14" customHeight="1">
      <c r="B8" s="621" t="s">
        <v>144</v>
      </c>
      <c r="C8" s="622"/>
      <c r="D8" s="623"/>
      <c r="E8" s="629" t="str">
        <f>IF(AND(F15&gt;100,E7*F6&gt;0,E7&lt;10,F6&lt;13),VLOOKUP(F15,E24:Y131,21,FALSE),"")</f>
        <v/>
      </c>
      <c r="F8" s="417"/>
      <c r="G8" s="418"/>
      <c r="H8" s="625" t="s">
        <v>203</v>
      </c>
      <c r="I8" s="409"/>
      <c r="J8" s="410"/>
      <c r="K8" s="618" t="str">
        <f>IF(AND(F15&gt;100,E7*F6&gt;0,E7&lt;10,F6&lt;13, LEN(TRIM(K6))&gt;0),D21,"")</f>
        <v/>
      </c>
      <c r="L8" s="619"/>
      <c r="M8" s="619"/>
      <c r="N8" s="620"/>
      <c r="O8" s="618" t="str">
        <f>IF(AND(F15&gt;100,E7*F6&gt;0,E7&lt;10,F6&lt;13, LEN(TRIM(O6))&gt;0),F21,"")</f>
        <v/>
      </c>
      <c r="P8" s="620"/>
      <c r="Q8" s="618" t="str">
        <f>IF(AND(F15&gt;100,E7*F6&gt;0,E7&lt;10,F6&lt;13, LEN(TRIM(Q6))&gt;0),H21,"")</f>
        <v/>
      </c>
      <c r="R8" s="619"/>
      <c r="S8" s="619"/>
      <c r="T8" s="620"/>
      <c r="U8" s="618" t="str">
        <f>IF(AND(F15&gt;100,E7*F6&gt;0,E7&lt;10,F6&lt;13, LEN(TRIM(U6))&gt;0),J21,"")</f>
        <v/>
      </c>
      <c r="V8" s="619"/>
      <c r="W8" s="620"/>
      <c r="X8" s="618" t="str">
        <f>IF(AND(F15&gt;100,E7*F6&gt;0,E7&lt;10,F6&lt;13, LEN(TRIM(X6))&gt;0),L21,"")</f>
        <v/>
      </c>
      <c r="Y8" s="620"/>
      <c r="Z8" s="639"/>
      <c r="AA8" s="640"/>
      <c r="AB8" s="640"/>
      <c r="AC8" s="640"/>
      <c r="AD8" s="640"/>
      <c r="AE8" s="641"/>
    </row>
    <row r="9" spans="2:31" ht="14" customHeight="1">
      <c r="B9" s="621" t="s">
        <v>204</v>
      </c>
      <c r="C9" s="622"/>
      <c r="D9" s="623"/>
      <c r="E9" s="546" t="str">
        <f>IF(AND(F15&gt;100,E7*F6&gt;0,E7&lt;10,F6&lt;13),VLOOKUP(F15,E24:Y131,20,FALSE),"")</f>
        <v/>
      </c>
      <c r="F9" s="624"/>
      <c r="G9" s="547"/>
      <c r="H9" s="625" t="s">
        <v>205</v>
      </c>
      <c r="I9" s="409"/>
      <c r="J9" s="410"/>
      <c r="K9" s="626" t="str">
        <f>IF(OR(N17="",N17&gt;0), "","●")</f>
        <v/>
      </c>
      <c r="L9" s="627"/>
      <c r="M9" s="627"/>
      <c r="N9" s="628"/>
      <c r="O9" s="626" t="str">
        <f>IF(OR(O17="",O17&gt;0), "","●")</f>
        <v/>
      </c>
      <c r="P9" s="628"/>
      <c r="Q9" s="626" t="str">
        <f>IF(OR(P17="",P17&gt;0), "","●")</f>
        <v/>
      </c>
      <c r="R9" s="627"/>
      <c r="S9" s="627"/>
      <c r="T9" s="628"/>
      <c r="U9" s="626" t="str">
        <f>IF(OR(Q17="",Q17&gt;0), "","●")</f>
        <v/>
      </c>
      <c r="V9" s="627"/>
      <c r="W9" s="628"/>
      <c r="X9" s="626" t="str">
        <f>IF(OR(R17="",R17&gt;0), "","●")</f>
        <v/>
      </c>
      <c r="Y9" s="628"/>
      <c r="Z9" s="642"/>
      <c r="AA9" s="643"/>
      <c r="AB9" s="643"/>
      <c r="AC9" s="643"/>
      <c r="AD9" s="643"/>
      <c r="AE9" s="644"/>
    </row>
    <row r="10" spans="2:31" ht="14" customHeight="1">
      <c r="B10" s="611" t="s">
        <v>206</v>
      </c>
      <c r="C10" s="612"/>
      <c r="D10" s="612"/>
      <c r="E10" s="612"/>
      <c r="F10" s="612"/>
      <c r="G10" s="612"/>
      <c r="H10" s="612"/>
      <c r="I10" s="612"/>
      <c r="J10" s="612"/>
      <c r="K10" s="612"/>
      <c r="L10" s="612"/>
      <c r="M10" s="612"/>
      <c r="N10" s="612"/>
      <c r="O10" s="612"/>
      <c r="P10" s="612"/>
      <c r="Q10" s="612"/>
      <c r="R10" s="612"/>
      <c r="S10" s="612"/>
      <c r="T10" s="612"/>
      <c r="U10" s="612"/>
      <c r="V10" s="612"/>
      <c r="W10" s="612"/>
      <c r="X10" s="612"/>
      <c r="Y10" s="612"/>
      <c r="Z10" s="612"/>
      <c r="AA10" s="612"/>
      <c r="AB10" s="612"/>
      <c r="AC10" s="612"/>
      <c r="AD10" s="612"/>
      <c r="AE10" s="613"/>
    </row>
    <row r="11" spans="2:31" ht="14" customHeight="1" thickBot="1">
      <c r="B11" s="614" t="s">
        <v>207</v>
      </c>
      <c r="C11" s="615"/>
      <c r="D11" s="615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  <c r="W11" s="615"/>
      <c r="X11" s="615"/>
      <c r="Y11" s="615"/>
      <c r="Z11" s="615"/>
      <c r="AA11" s="615"/>
      <c r="AB11" s="615"/>
      <c r="AC11" s="615"/>
      <c r="AD11" s="615"/>
      <c r="AE11" s="616"/>
    </row>
    <row r="12" spans="2:31" ht="7" hidden="1" customHeight="1">
      <c r="B12" s="99"/>
      <c r="C12" s="44"/>
      <c r="D12" s="44"/>
      <c r="E12" s="44"/>
      <c r="F12" s="99"/>
      <c r="G12" s="100"/>
      <c r="H12" s="101"/>
      <c r="I12" s="101"/>
      <c r="J12" s="101"/>
      <c r="K12" s="102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</row>
    <row r="13" spans="2:31" s="24" customFormat="1" hidden="1">
      <c r="I13" s="30"/>
      <c r="J13" s="30"/>
      <c r="K13" s="30"/>
      <c r="L13" s="30"/>
      <c r="M13" s="30"/>
      <c r="N13" s="30"/>
      <c r="O13" s="30"/>
      <c r="P13" s="30"/>
      <c r="Q13" s="30"/>
      <c r="S13" s="31"/>
      <c r="T13" s="114"/>
    </row>
    <row r="14" spans="2:31" s="24" customFormat="1" hidden="1">
      <c r="B14" s="617" t="s">
        <v>208</v>
      </c>
      <c r="C14" s="617"/>
      <c r="D14" s="617"/>
      <c r="E14" s="617"/>
      <c r="I14" s="30"/>
      <c r="J14" s="30"/>
      <c r="K14" s="30"/>
      <c r="L14" s="30"/>
      <c r="M14" s="30"/>
      <c r="N14" s="30"/>
      <c r="O14" s="30"/>
      <c r="P14" s="30"/>
      <c r="Q14" s="30"/>
      <c r="S14" s="31"/>
      <c r="T14" s="114"/>
    </row>
    <row r="15" spans="2:31" s="24" customFormat="1" hidden="1">
      <c r="E15" s="25" t="s">
        <v>209</v>
      </c>
      <c r="F15" s="24">
        <f>E7*100+F6</f>
        <v>0</v>
      </c>
      <c r="I15" s="30"/>
      <c r="J15" s="30"/>
      <c r="K15" s="30"/>
      <c r="L15" s="30"/>
      <c r="M15" s="30"/>
      <c r="N15" s="30"/>
      <c r="O15" s="30"/>
      <c r="P15" s="30"/>
      <c r="Q15" s="30"/>
      <c r="S15" s="31"/>
      <c r="T15" s="114"/>
    </row>
    <row r="16" spans="2:31" s="24" customFormat="1" ht="21.5" hidden="1">
      <c r="D16" s="25" t="s">
        <v>210</v>
      </c>
      <c r="E16" s="25"/>
      <c r="F16" s="25" t="s">
        <v>211</v>
      </c>
      <c r="G16" s="25"/>
      <c r="H16" s="25" t="s">
        <v>212</v>
      </c>
      <c r="I16" s="31"/>
      <c r="J16" s="31" t="s">
        <v>213</v>
      </c>
      <c r="K16" s="31"/>
      <c r="L16" s="31" t="s">
        <v>214</v>
      </c>
      <c r="M16" s="30"/>
      <c r="N16" s="49">
        <v>1</v>
      </c>
      <c r="O16" s="49">
        <v>2</v>
      </c>
      <c r="P16" s="49">
        <v>3</v>
      </c>
      <c r="Q16" s="49">
        <v>4</v>
      </c>
      <c r="R16" s="49">
        <v>5</v>
      </c>
      <c r="S16" s="31"/>
      <c r="T16" s="114"/>
    </row>
    <row r="17" spans="2:25" s="24" customFormat="1" hidden="1">
      <c r="D17" s="24">
        <f>IF(AND(LEN(TRIM(K6))&gt;0,OR(E9="小六", E9="小五")),17,0)</f>
        <v>0</v>
      </c>
      <c r="F17" s="115">
        <f>IF(AND(LEN(TRIM(O6))&gt;0,OR(E9="小六", E9="小五")),4,0)</f>
        <v>0</v>
      </c>
      <c r="H17" s="24">
        <f>IF(AND(LEN(TRIM(Q6))&gt;0,OR(E9="小六", E9="小五")),24,0)</f>
        <v>0</v>
      </c>
      <c r="I17" s="30"/>
      <c r="J17" s="30">
        <f>IF(AND(LEN(TRIM(U6))&gt;0,OR(E9="小六", E9="小五")),19,0)</f>
        <v>0</v>
      </c>
      <c r="K17" s="30"/>
      <c r="L17" s="30">
        <f>IF(AND(LEN(TRIM(X6))&gt;0,OR(E9="小六", E9="小五")),4,0)</f>
        <v>0</v>
      </c>
      <c r="M17" s="30"/>
      <c r="N17" s="49" t="str">
        <f>IF(AND(LEN(TRIM(K6))&gt;0,LEN(TRIM(K8))&gt;0),K6-K8,"")</f>
        <v/>
      </c>
      <c r="O17" s="49" t="str">
        <f>IF(AND(LEN(TRIM(O6))&gt;0,LEN(TRIM(O8))&gt;0),O6-O8,"")</f>
        <v/>
      </c>
      <c r="P17" s="49" t="str">
        <f>IF(AND(LEN(TRIM(Q6))&gt;0,LEN(TRIM(Q8))&gt;0),Q6-Q8,"")</f>
        <v/>
      </c>
      <c r="Q17" s="49" t="str">
        <f>IF(AND(LEN(TRIM(U6))&gt;0,LEN(TRIM(U8))&gt;0),U6-U8,"")</f>
        <v/>
      </c>
      <c r="R17" s="34" t="str">
        <f>IF(AND(LEN(TRIM(X6))&gt;0,LEN(TRIM(X8))&gt;0),X6-X8,"")</f>
        <v/>
      </c>
      <c r="S17" s="31"/>
      <c r="T17" s="114"/>
    </row>
    <row r="18" spans="2:25" s="24" customFormat="1" hidden="1">
      <c r="D18" s="24">
        <f>IF(AND(LEN(TRIM(K6))&gt;0,E9="小四"),23,0)</f>
        <v>0</v>
      </c>
      <c r="H18" s="24">
        <f>IF(AND(LEN(TRIM(Q6))&gt;0,E9="小四"),24,0)</f>
        <v>0</v>
      </c>
      <c r="I18" s="30"/>
      <c r="J18" s="30">
        <f>IF(AND(LEN(TRIM(U6))&gt;0,E9="小四"),19,0)</f>
        <v>0</v>
      </c>
      <c r="K18" s="30"/>
      <c r="L18" s="30">
        <f>IF(AND(LEN(TRIM(X6))&gt;0,E9="小四"),4,0)</f>
        <v>0</v>
      </c>
      <c r="M18" s="30"/>
      <c r="N18" s="30"/>
      <c r="O18" s="30"/>
      <c r="P18" s="30"/>
      <c r="Q18" s="30"/>
      <c r="S18" s="31"/>
      <c r="T18" s="114"/>
    </row>
    <row r="19" spans="2:25" s="24" customFormat="1" hidden="1">
      <c r="D19" s="24">
        <f>IF(AND(LEN(TRIM(K6))&gt;0,E9="小三"),21,0)</f>
        <v>0</v>
      </c>
      <c r="H19" s="24">
        <f>IF(AND(LEN(TRIM(Q6))&gt;0,E9="小三"),23,0)</f>
        <v>0</v>
      </c>
      <c r="I19" s="30"/>
      <c r="J19" s="30">
        <f>IF(AND(LEN(TRIM(U6))&gt;0,E9="小三"),13,0)</f>
        <v>0</v>
      </c>
      <c r="K19" s="30"/>
      <c r="L19" s="30">
        <f>IF(AND(LEN(TRIM(X6))&gt;0,E9="小三"),3,0)</f>
        <v>0</v>
      </c>
      <c r="M19" s="30"/>
      <c r="N19" s="30"/>
      <c r="O19" s="30"/>
      <c r="P19" s="30"/>
      <c r="Q19" s="30"/>
      <c r="S19" s="31"/>
      <c r="T19" s="114"/>
    </row>
    <row r="20" spans="2:25" s="24" customFormat="1" hidden="1">
      <c r="D20" s="24">
        <f>IF(AND(LEN(TRIM(K6))&gt;0,E9="小二"),15,0)</f>
        <v>0</v>
      </c>
      <c r="H20" s="24">
        <f>IF(AND(LEN(TRIM(Q6))&gt;0,E9="小二"),27,0)</f>
        <v>0</v>
      </c>
      <c r="I20" s="30"/>
      <c r="J20" s="30">
        <f>IF(AND(LEN(TRIM(U6))&gt;0,E9="小二"),15,0)</f>
        <v>0</v>
      </c>
      <c r="K20" s="30"/>
      <c r="L20" s="30"/>
      <c r="M20" s="30"/>
      <c r="N20" s="30"/>
      <c r="O20" s="30"/>
      <c r="P20" s="30"/>
      <c r="Q20" s="30"/>
      <c r="S20" s="31"/>
      <c r="T20" s="114"/>
    </row>
    <row r="21" spans="2:25" s="24" customFormat="1" hidden="1">
      <c r="D21" s="34">
        <f>SUM(D17:D20)</f>
        <v>0</v>
      </c>
      <c r="E21" s="34"/>
      <c r="F21" s="34">
        <f>F17</f>
        <v>0</v>
      </c>
      <c r="G21" s="34"/>
      <c r="H21" s="34">
        <f>SUM(H17:H20)</f>
        <v>0</v>
      </c>
      <c r="I21" s="49"/>
      <c r="J21" s="34">
        <f>SUM(J17:J20)</f>
        <v>0</v>
      </c>
      <c r="K21" s="49"/>
      <c r="L21" s="34">
        <f>SUM(L17:L20)</f>
        <v>0</v>
      </c>
      <c r="M21" s="30"/>
      <c r="N21" s="30"/>
      <c r="O21" s="30"/>
      <c r="P21" s="30"/>
      <c r="Q21" s="30"/>
      <c r="S21" s="31"/>
      <c r="T21" s="114"/>
    </row>
    <row r="22" spans="2:25" s="24" customFormat="1" hidden="1">
      <c r="I22" s="30"/>
      <c r="J22" s="30"/>
      <c r="K22" s="30"/>
      <c r="L22" s="30"/>
      <c r="M22" s="30"/>
      <c r="N22" s="30"/>
      <c r="O22" s="30"/>
      <c r="P22" s="30"/>
      <c r="Q22" s="30"/>
      <c r="S22" s="25"/>
      <c r="T22" s="114"/>
    </row>
    <row r="23" spans="2:25" s="24" customFormat="1" hidden="1">
      <c r="B23" s="24" t="s">
        <v>28</v>
      </c>
      <c r="F23" s="25" t="s">
        <v>26</v>
      </c>
      <c r="G23" s="25" t="s">
        <v>29</v>
      </c>
      <c r="H23" s="25" t="s">
        <v>30</v>
      </c>
      <c r="I23" s="25" t="s">
        <v>31</v>
      </c>
      <c r="J23" s="25" t="s">
        <v>32</v>
      </c>
      <c r="K23" s="25" t="s">
        <v>33</v>
      </c>
      <c r="L23" s="25" t="s">
        <v>34</v>
      </c>
      <c r="M23" s="25" t="s">
        <v>35</v>
      </c>
      <c r="N23" s="25" t="s">
        <v>36</v>
      </c>
      <c r="O23" s="25" t="s">
        <v>37</v>
      </c>
      <c r="P23" s="25" t="s">
        <v>38</v>
      </c>
      <c r="Q23" s="25" t="s">
        <v>39</v>
      </c>
      <c r="R23" s="25" t="s">
        <v>40</v>
      </c>
      <c r="S23" s="25" t="s">
        <v>41</v>
      </c>
      <c r="T23" s="25" t="s">
        <v>42</v>
      </c>
      <c r="V23" s="25" t="s">
        <v>43</v>
      </c>
      <c r="X23" s="25" t="s">
        <v>44</v>
      </c>
    </row>
    <row r="24" spans="2:25" s="24" customFormat="1" hidden="1">
      <c r="B24" s="34">
        <v>1</v>
      </c>
      <c r="C24" s="35" t="s">
        <v>45</v>
      </c>
      <c r="E24" s="24">
        <v>108</v>
      </c>
      <c r="F24" s="36" t="s">
        <v>46</v>
      </c>
      <c r="G24" s="36" t="s">
        <v>46</v>
      </c>
      <c r="H24" s="36">
        <v>0</v>
      </c>
      <c r="I24" s="36" t="s">
        <v>46</v>
      </c>
      <c r="J24" s="36" t="s">
        <v>46</v>
      </c>
      <c r="K24" s="36" t="s">
        <v>46</v>
      </c>
      <c r="L24" s="36" t="s">
        <v>46</v>
      </c>
      <c r="M24" s="25" t="s">
        <v>47</v>
      </c>
      <c r="N24" s="25" t="s">
        <v>48</v>
      </c>
      <c r="O24" s="36" t="s">
        <v>46</v>
      </c>
      <c r="P24" s="36" t="s">
        <v>46</v>
      </c>
      <c r="Q24" s="36" t="s">
        <v>46</v>
      </c>
      <c r="R24" s="25" t="s">
        <v>49</v>
      </c>
      <c r="S24" s="25" t="s">
        <v>50</v>
      </c>
      <c r="T24" s="36" t="s">
        <v>46</v>
      </c>
      <c r="V24" s="36" t="s">
        <v>46</v>
      </c>
      <c r="X24" s="37" t="s">
        <v>51</v>
      </c>
      <c r="Y24" s="37" t="s">
        <v>51</v>
      </c>
    </row>
    <row r="25" spans="2:25" s="24" customFormat="1" hidden="1">
      <c r="B25" s="34">
        <v>2</v>
      </c>
      <c r="C25" s="35" t="s">
        <v>52</v>
      </c>
      <c r="E25" s="24">
        <v>109</v>
      </c>
      <c r="F25" s="36" t="s">
        <v>46</v>
      </c>
      <c r="G25" s="36" t="s">
        <v>46</v>
      </c>
      <c r="H25" s="36">
        <v>0</v>
      </c>
      <c r="I25" s="36" t="s">
        <v>46</v>
      </c>
      <c r="J25" s="36" t="s">
        <v>46</v>
      </c>
      <c r="K25" s="36" t="s">
        <v>46</v>
      </c>
      <c r="L25" s="36" t="s">
        <v>46</v>
      </c>
      <c r="M25" s="25" t="s">
        <v>47</v>
      </c>
      <c r="N25" s="25" t="s">
        <v>48</v>
      </c>
      <c r="O25" s="36" t="s">
        <v>46</v>
      </c>
      <c r="P25" s="36" t="s">
        <v>46</v>
      </c>
      <c r="Q25" s="36" t="s">
        <v>46</v>
      </c>
      <c r="R25" s="25" t="s">
        <v>49</v>
      </c>
      <c r="S25" s="25" t="s">
        <v>50</v>
      </c>
      <c r="T25" s="36" t="s">
        <v>46</v>
      </c>
      <c r="V25" s="36" t="s">
        <v>46</v>
      </c>
      <c r="X25" s="37" t="s">
        <v>51</v>
      </c>
      <c r="Y25" s="37" t="s">
        <v>51</v>
      </c>
    </row>
    <row r="26" spans="2:25" s="24" customFormat="1" hidden="1">
      <c r="B26" s="34">
        <v>3</v>
      </c>
      <c r="C26" s="35" t="s">
        <v>53</v>
      </c>
      <c r="E26" s="24">
        <v>110</v>
      </c>
      <c r="F26" s="36" t="s">
        <v>46</v>
      </c>
      <c r="G26" s="36" t="s">
        <v>46</v>
      </c>
      <c r="H26" s="36">
        <v>0</v>
      </c>
      <c r="I26" s="36" t="s">
        <v>46</v>
      </c>
      <c r="J26" s="36" t="s">
        <v>46</v>
      </c>
      <c r="K26" s="36" t="s">
        <v>46</v>
      </c>
      <c r="L26" s="36" t="s">
        <v>46</v>
      </c>
      <c r="M26" s="25" t="s">
        <v>47</v>
      </c>
      <c r="N26" s="25" t="s">
        <v>48</v>
      </c>
      <c r="O26" s="36" t="s">
        <v>46</v>
      </c>
      <c r="P26" s="36" t="s">
        <v>46</v>
      </c>
      <c r="Q26" s="36" t="s">
        <v>46</v>
      </c>
      <c r="R26" s="25" t="s">
        <v>49</v>
      </c>
      <c r="S26" s="25" t="s">
        <v>50</v>
      </c>
      <c r="T26" s="36" t="s">
        <v>46</v>
      </c>
      <c r="V26" s="36" t="s">
        <v>46</v>
      </c>
      <c r="X26" s="37" t="s">
        <v>51</v>
      </c>
      <c r="Y26" s="37" t="s">
        <v>51</v>
      </c>
    </row>
    <row r="27" spans="2:25" s="24" customFormat="1" hidden="1">
      <c r="B27" s="34">
        <v>4</v>
      </c>
      <c r="C27" s="35" t="s">
        <v>54</v>
      </c>
      <c r="E27" s="24">
        <v>111</v>
      </c>
      <c r="F27" s="25" t="s">
        <v>50</v>
      </c>
      <c r="G27" s="36" t="s">
        <v>46</v>
      </c>
      <c r="H27" s="36">
        <v>0</v>
      </c>
      <c r="I27" s="36" t="s">
        <v>46</v>
      </c>
      <c r="J27" s="25" t="s">
        <v>48</v>
      </c>
      <c r="K27" s="25" t="s">
        <v>55</v>
      </c>
      <c r="L27" s="25" t="s">
        <v>48</v>
      </c>
      <c r="M27" s="25" t="s">
        <v>47</v>
      </c>
      <c r="N27" s="25" t="s">
        <v>48</v>
      </c>
      <c r="O27" s="36" t="s">
        <v>46</v>
      </c>
      <c r="P27" s="36" t="s">
        <v>46</v>
      </c>
      <c r="Q27" s="25" t="s">
        <v>50</v>
      </c>
      <c r="R27" s="25" t="s">
        <v>49</v>
      </c>
      <c r="S27" s="25" t="s">
        <v>50</v>
      </c>
      <c r="T27" s="25">
        <v>11</v>
      </c>
      <c r="V27" s="25" t="s">
        <v>50</v>
      </c>
      <c r="X27" s="37" t="s">
        <v>51</v>
      </c>
      <c r="Y27" s="37" t="s">
        <v>51</v>
      </c>
    </row>
    <row r="28" spans="2:25" s="24" customFormat="1" hidden="1">
      <c r="B28" s="34">
        <v>5</v>
      </c>
      <c r="C28" s="35" t="s">
        <v>56</v>
      </c>
      <c r="E28" s="24">
        <v>112</v>
      </c>
      <c r="F28" s="25" t="s">
        <v>50</v>
      </c>
      <c r="G28" s="36" t="s">
        <v>46</v>
      </c>
      <c r="H28" s="36">
        <v>0</v>
      </c>
      <c r="I28" s="36" t="s">
        <v>46</v>
      </c>
      <c r="J28" s="25" t="s">
        <v>48</v>
      </c>
      <c r="K28" s="25" t="s">
        <v>55</v>
      </c>
      <c r="L28" s="25" t="s">
        <v>48</v>
      </c>
      <c r="M28" s="25" t="s">
        <v>47</v>
      </c>
      <c r="N28" s="25" t="s">
        <v>48</v>
      </c>
      <c r="O28" s="36" t="s">
        <v>46</v>
      </c>
      <c r="P28" s="36" t="s">
        <v>46</v>
      </c>
      <c r="Q28" s="25" t="s">
        <v>50</v>
      </c>
      <c r="R28" s="25" t="s">
        <v>49</v>
      </c>
      <c r="S28" s="25" t="s">
        <v>50</v>
      </c>
      <c r="T28" s="25">
        <v>11</v>
      </c>
      <c r="V28" s="25" t="s">
        <v>50</v>
      </c>
      <c r="X28" s="37" t="s">
        <v>51</v>
      </c>
      <c r="Y28" s="37" t="s">
        <v>51</v>
      </c>
    </row>
    <row r="29" spans="2:25" s="24" customFormat="1" hidden="1">
      <c r="B29" s="34">
        <v>6</v>
      </c>
      <c r="C29" s="35" t="s">
        <v>57</v>
      </c>
      <c r="E29" s="24">
        <v>101</v>
      </c>
      <c r="F29" s="25" t="s">
        <v>50</v>
      </c>
      <c r="G29" s="36" t="s">
        <v>46</v>
      </c>
      <c r="H29" s="36">
        <v>0</v>
      </c>
      <c r="I29" s="36" t="s">
        <v>46</v>
      </c>
      <c r="J29" s="25" t="s">
        <v>48</v>
      </c>
      <c r="K29" s="25" t="s">
        <v>55</v>
      </c>
      <c r="L29" s="25" t="s">
        <v>48</v>
      </c>
      <c r="M29" s="25" t="s">
        <v>47</v>
      </c>
      <c r="N29" s="25" t="s">
        <v>48</v>
      </c>
      <c r="O29" s="36" t="s">
        <v>46</v>
      </c>
      <c r="P29" s="36" t="s">
        <v>46</v>
      </c>
      <c r="Q29" s="25" t="s">
        <v>50</v>
      </c>
      <c r="R29" s="25" t="s">
        <v>49</v>
      </c>
      <c r="S29" s="25" t="s">
        <v>50</v>
      </c>
      <c r="T29" s="25">
        <v>11</v>
      </c>
      <c r="V29" s="25" t="s">
        <v>50</v>
      </c>
      <c r="X29" s="37" t="s">
        <v>51</v>
      </c>
      <c r="Y29" s="37" t="s">
        <v>51</v>
      </c>
    </row>
    <row r="30" spans="2:25" s="24" customFormat="1" hidden="1">
      <c r="B30" s="34">
        <v>7</v>
      </c>
      <c r="C30" s="35" t="s">
        <v>58</v>
      </c>
      <c r="E30" s="24">
        <v>102</v>
      </c>
      <c r="F30" s="25" t="s">
        <v>50</v>
      </c>
      <c r="G30" s="36" t="s">
        <v>46</v>
      </c>
      <c r="H30" s="36">
        <v>0</v>
      </c>
      <c r="I30" s="36" t="s">
        <v>46</v>
      </c>
      <c r="J30" s="25" t="s">
        <v>48</v>
      </c>
      <c r="K30" s="25" t="s">
        <v>55</v>
      </c>
      <c r="L30" s="25" t="s">
        <v>59</v>
      </c>
      <c r="M30" s="25" t="s">
        <v>47</v>
      </c>
      <c r="N30" s="25" t="s">
        <v>59</v>
      </c>
      <c r="O30" s="36" t="s">
        <v>46</v>
      </c>
      <c r="P30" s="36" t="s">
        <v>46</v>
      </c>
      <c r="Q30" s="25" t="s">
        <v>50</v>
      </c>
      <c r="R30" s="25" t="s">
        <v>49</v>
      </c>
      <c r="S30" s="25" t="s">
        <v>50</v>
      </c>
      <c r="T30" s="25">
        <v>11</v>
      </c>
      <c r="V30" s="25" t="s">
        <v>50</v>
      </c>
      <c r="X30" s="37" t="s">
        <v>51</v>
      </c>
      <c r="Y30" s="37" t="s">
        <v>51</v>
      </c>
    </row>
    <row r="31" spans="2:25" s="24" customFormat="1" hidden="1">
      <c r="B31" s="34">
        <v>8</v>
      </c>
      <c r="C31" s="35" t="s">
        <v>60</v>
      </c>
      <c r="E31" s="24">
        <v>103</v>
      </c>
      <c r="F31" s="25" t="s">
        <v>50</v>
      </c>
      <c r="G31" s="36" t="s">
        <v>46</v>
      </c>
      <c r="H31" s="36">
        <v>0</v>
      </c>
      <c r="I31" s="36" t="s">
        <v>46</v>
      </c>
      <c r="J31" s="25" t="s">
        <v>48</v>
      </c>
      <c r="K31" s="25" t="s">
        <v>55</v>
      </c>
      <c r="L31" s="25" t="s">
        <v>59</v>
      </c>
      <c r="M31" s="25" t="s">
        <v>47</v>
      </c>
      <c r="N31" s="25" t="s">
        <v>59</v>
      </c>
      <c r="O31" s="36" t="s">
        <v>46</v>
      </c>
      <c r="P31" s="36" t="s">
        <v>46</v>
      </c>
      <c r="Q31" s="25" t="s">
        <v>50</v>
      </c>
      <c r="R31" s="25" t="s">
        <v>49</v>
      </c>
      <c r="S31" s="25" t="s">
        <v>50</v>
      </c>
      <c r="T31" s="25">
        <v>11</v>
      </c>
      <c r="V31" s="25" t="s">
        <v>50</v>
      </c>
      <c r="X31" s="37" t="s">
        <v>51</v>
      </c>
      <c r="Y31" s="37" t="s">
        <v>51</v>
      </c>
    </row>
    <row r="32" spans="2:25" s="24" customFormat="1" hidden="1">
      <c r="B32" s="34">
        <v>9</v>
      </c>
      <c r="C32" s="35" t="s">
        <v>61</v>
      </c>
      <c r="E32" s="24">
        <v>104</v>
      </c>
      <c r="F32" s="25" t="s">
        <v>50</v>
      </c>
      <c r="G32" s="36" t="s">
        <v>46</v>
      </c>
      <c r="H32" s="36">
        <v>0</v>
      </c>
      <c r="I32" s="36" t="s">
        <v>46</v>
      </c>
      <c r="J32" s="25" t="s">
        <v>48</v>
      </c>
      <c r="K32" s="25" t="s">
        <v>55</v>
      </c>
      <c r="L32" s="25" t="s">
        <v>59</v>
      </c>
      <c r="M32" s="25" t="s">
        <v>47</v>
      </c>
      <c r="N32" s="25" t="s">
        <v>59</v>
      </c>
      <c r="O32" s="36" t="s">
        <v>46</v>
      </c>
      <c r="P32" s="36" t="s">
        <v>46</v>
      </c>
      <c r="Q32" s="25" t="s">
        <v>50</v>
      </c>
      <c r="R32" s="25" t="s">
        <v>49</v>
      </c>
      <c r="S32" s="25" t="s">
        <v>50</v>
      </c>
      <c r="T32" s="25">
        <v>11</v>
      </c>
      <c r="V32" s="25" t="s">
        <v>50</v>
      </c>
      <c r="X32" s="37" t="s">
        <v>51</v>
      </c>
      <c r="Y32" s="37" t="s">
        <v>51</v>
      </c>
    </row>
    <row r="33" spans="5:25" s="24" customFormat="1" hidden="1">
      <c r="E33" s="24">
        <v>105</v>
      </c>
      <c r="F33" s="25" t="s">
        <v>50</v>
      </c>
      <c r="G33" s="36" t="s">
        <v>46</v>
      </c>
      <c r="H33" s="36">
        <v>0</v>
      </c>
      <c r="I33" s="36" t="s">
        <v>46</v>
      </c>
      <c r="J33" s="25" t="s">
        <v>59</v>
      </c>
      <c r="K33" s="25" t="s">
        <v>55</v>
      </c>
      <c r="L33" s="25" t="s">
        <v>59</v>
      </c>
      <c r="M33" s="25" t="s">
        <v>47</v>
      </c>
      <c r="N33" s="25" t="s">
        <v>59</v>
      </c>
      <c r="O33" s="36" t="s">
        <v>46</v>
      </c>
      <c r="P33" s="36" t="s">
        <v>46</v>
      </c>
      <c r="Q33" s="25" t="s">
        <v>50</v>
      </c>
      <c r="R33" s="25" t="s">
        <v>49</v>
      </c>
      <c r="S33" s="25" t="s">
        <v>50</v>
      </c>
      <c r="T33" s="25">
        <v>11</v>
      </c>
      <c r="V33" s="25" t="s">
        <v>50</v>
      </c>
      <c r="X33" s="37" t="s">
        <v>51</v>
      </c>
      <c r="Y33" s="37" t="s">
        <v>51</v>
      </c>
    </row>
    <row r="34" spans="5:25" s="24" customFormat="1" hidden="1">
      <c r="E34" s="24">
        <v>106</v>
      </c>
      <c r="F34" s="25" t="s">
        <v>50</v>
      </c>
      <c r="G34" s="36" t="s">
        <v>46</v>
      </c>
      <c r="H34" s="36">
        <v>0</v>
      </c>
      <c r="I34" s="36" t="s">
        <v>46</v>
      </c>
      <c r="J34" s="25" t="s">
        <v>59</v>
      </c>
      <c r="K34" s="25" t="s">
        <v>55</v>
      </c>
      <c r="L34" s="25" t="s">
        <v>59</v>
      </c>
      <c r="M34" s="25" t="s">
        <v>47</v>
      </c>
      <c r="N34" s="25" t="s">
        <v>59</v>
      </c>
      <c r="O34" s="36" t="s">
        <v>46</v>
      </c>
      <c r="P34" s="36" t="s">
        <v>46</v>
      </c>
      <c r="Q34" s="25" t="s">
        <v>50</v>
      </c>
      <c r="R34" s="25" t="s">
        <v>49</v>
      </c>
      <c r="S34" s="25" t="s">
        <v>50</v>
      </c>
      <c r="T34" s="25">
        <v>11</v>
      </c>
      <c r="V34" s="25" t="s">
        <v>50</v>
      </c>
      <c r="X34" s="37" t="s">
        <v>51</v>
      </c>
      <c r="Y34" s="37" t="s">
        <v>51</v>
      </c>
    </row>
    <row r="35" spans="5:25" s="24" customFormat="1" hidden="1">
      <c r="E35" s="24">
        <v>107</v>
      </c>
      <c r="F35" s="25" t="s">
        <v>50</v>
      </c>
      <c r="G35" s="36" t="s">
        <v>46</v>
      </c>
      <c r="H35" s="36">
        <v>0</v>
      </c>
      <c r="I35" s="36" t="s">
        <v>46</v>
      </c>
      <c r="J35" s="25" t="s">
        <v>59</v>
      </c>
      <c r="K35" s="25" t="s">
        <v>55</v>
      </c>
      <c r="L35" s="25" t="s">
        <v>59</v>
      </c>
      <c r="M35" s="25" t="s">
        <v>47</v>
      </c>
      <c r="N35" s="25" t="s">
        <v>59</v>
      </c>
      <c r="O35" s="36" t="s">
        <v>46</v>
      </c>
      <c r="P35" s="36" t="s">
        <v>46</v>
      </c>
      <c r="Q35" s="25" t="s">
        <v>50</v>
      </c>
      <c r="R35" s="25" t="s">
        <v>49</v>
      </c>
      <c r="S35" s="25" t="s">
        <v>50</v>
      </c>
      <c r="T35" s="25">
        <v>11</v>
      </c>
      <c r="V35" s="25" t="s">
        <v>50</v>
      </c>
      <c r="X35" s="37" t="s">
        <v>51</v>
      </c>
      <c r="Y35" s="37" t="s">
        <v>51</v>
      </c>
    </row>
    <row r="36" spans="5:25" s="24" customFormat="1" hidden="1">
      <c r="E36" s="24">
        <v>208</v>
      </c>
      <c r="F36" s="25" t="s">
        <v>50</v>
      </c>
      <c r="G36" s="36" t="s">
        <v>46</v>
      </c>
      <c r="H36" s="36">
        <v>0</v>
      </c>
      <c r="I36" s="37" t="s">
        <v>62</v>
      </c>
      <c r="J36" s="25" t="s">
        <v>59</v>
      </c>
      <c r="K36" s="25" t="s">
        <v>55</v>
      </c>
      <c r="L36" s="25" t="s">
        <v>63</v>
      </c>
      <c r="M36" s="25" t="s">
        <v>64</v>
      </c>
      <c r="N36" s="25" t="s">
        <v>63</v>
      </c>
      <c r="O36" s="25">
        <v>21</v>
      </c>
      <c r="P36" s="25" t="s">
        <v>65</v>
      </c>
      <c r="Q36" s="25" t="s">
        <v>65</v>
      </c>
      <c r="R36" s="25" t="s">
        <v>49</v>
      </c>
      <c r="S36" s="25" t="s">
        <v>65</v>
      </c>
      <c r="T36" s="25">
        <v>21</v>
      </c>
      <c r="V36" s="25" t="s">
        <v>65</v>
      </c>
      <c r="X36" s="37" t="s">
        <v>51</v>
      </c>
      <c r="Y36" s="37" t="s">
        <v>51</v>
      </c>
    </row>
    <row r="37" spans="5:25" s="24" customFormat="1" hidden="1">
      <c r="E37" s="24">
        <v>209</v>
      </c>
      <c r="F37" s="25" t="s">
        <v>50</v>
      </c>
      <c r="G37" s="36" t="s">
        <v>46</v>
      </c>
      <c r="H37" s="36">
        <v>0</v>
      </c>
      <c r="I37" s="37" t="s">
        <v>62</v>
      </c>
      <c r="J37" s="25" t="s">
        <v>59</v>
      </c>
      <c r="K37" s="25" t="s">
        <v>55</v>
      </c>
      <c r="L37" s="25" t="s">
        <v>63</v>
      </c>
      <c r="M37" s="25" t="s">
        <v>64</v>
      </c>
      <c r="N37" s="25" t="s">
        <v>63</v>
      </c>
      <c r="O37" s="25">
        <v>21</v>
      </c>
      <c r="P37" s="25" t="s">
        <v>65</v>
      </c>
      <c r="Q37" s="25" t="s">
        <v>65</v>
      </c>
      <c r="R37" s="25" t="s">
        <v>49</v>
      </c>
      <c r="S37" s="25" t="s">
        <v>65</v>
      </c>
      <c r="T37" s="25">
        <v>21</v>
      </c>
      <c r="V37" s="25" t="s">
        <v>65</v>
      </c>
      <c r="X37" s="37" t="s">
        <v>51</v>
      </c>
      <c r="Y37" s="37" t="s">
        <v>51</v>
      </c>
    </row>
    <row r="38" spans="5:25" s="24" customFormat="1" hidden="1">
      <c r="E38" s="24">
        <v>210</v>
      </c>
      <c r="F38" s="25" t="s">
        <v>50</v>
      </c>
      <c r="G38" s="36" t="s">
        <v>46</v>
      </c>
      <c r="H38" s="36">
        <v>0</v>
      </c>
      <c r="I38" s="37" t="s">
        <v>62</v>
      </c>
      <c r="J38" s="25" t="s">
        <v>59</v>
      </c>
      <c r="K38" s="25" t="s">
        <v>55</v>
      </c>
      <c r="L38" s="25" t="s">
        <v>63</v>
      </c>
      <c r="M38" s="25" t="s">
        <v>64</v>
      </c>
      <c r="N38" s="25" t="s">
        <v>63</v>
      </c>
      <c r="O38" s="25">
        <v>21</v>
      </c>
      <c r="P38" s="25" t="s">
        <v>65</v>
      </c>
      <c r="Q38" s="25" t="s">
        <v>65</v>
      </c>
      <c r="R38" s="25" t="s">
        <v>49</v>
      </c>
      <c r="S38" s="25" t="s">
        <v>65</v>
      </c>
      <c r="T38" s="25">
        <v>21</v>
      </c>
      <c r="V38" s="25" t="s">
        <v>65</v>
      </c>
      <c r="X38" s="37" t="s">
        <v>51</v>
      </c>
      <c r="Y38" s="37" t="s">
        <v>51</v>
      </c>
    </row>
    <row r="39" spans="5:25" s="24" customFormat="1" hidden="1">
      <c r="E39" s="24">
        <v>211</v>
      </c>
      <c r="F39" s="25" t="s">
        <v>65</v>
      </c>
      <c r="G39" s="25" t="s">
        <v>66</v>
      </c>
      <c r="H39" s="25">
        <v>2</v>
      </c>
      <c r="I39" s="25" t="s">
        <v>65</v>
      </c>
      <c r="J39" s="25" t="s">
        <v>63</v>
      </c>
      <c r="K39" s="25" t="s">
        <v>55</v>
      </c>
      <c r="L39" s="25" t="s">
        <v>63</v>
      </c>
      <c r="M39" s="25" t="s">
        <v>64</v>
      </c>
      <c r="N39" s="25" t="s">
        <v>63</v>
      </c>
      <c r="O39" s="25">
        <v>21</v>
      </c>
      <c r="P39" s="25" t="s">
        <v>65</v>
      </c>
      <c r="Q39" s="25" t="s">
        <v>65</v>
      </c>
      <c r="R39" s="25" t="s">
        <v>49</v>
      </c>
      <c r="S39" s="25" t="s">
        <v>65</v>
      </c>
      <c r="T39" s="25">
        <v>21</v>
      </c>
      <c r="V39" s="25" t="s">
        <v>65</v>
      </c>
      <c r="X39" s="37" t="s">
        <v>51</v>
      </c>
      <c r="Y39" s="37" t="s">
        <v>51</v>
      </c>
    </row>
    <row r="40" spans="5:25" s="24" customFormat="1" hidden="1">
      <c r="E40" s="24">
        <v>212</v>
      </c>
      <c r="F40" s="25" t="s">
        <v>65</v>
      </c>
      <c r="G40" s="25" t="s">
        <v>66</v>
      </c>
      <c r="H40" s="25">
        <v>2</v>
      </c>
      <c r="I40" s="25" t="s">
        <v>65</v>
      </c>
      <c r="J40" s="25" t="s">
        <v>63</v>
      </c>
      <c r="K40" s="25" t="s">
        <v>55</v>
      </c>
      <c r="L40" s="25" t="s">
        <v>63</v>
      </c>
      <c r="M40" s="25" t="s">
        <v>64</v>
      </c>
      <c r="N40" s="25" t="s">
        <v>63</v>
      </c>
      <c r="O40" s="25">
        <v>21</v>
      </c>
      <c r="P40" s="25" t="s">
        <v>65</v>
      </c>
      <c r="Q40" s="25" t="s">
        <v>65</v>
      </c>
      <c r="R40" s="25" t="s">
        <v>49</v>
      </c>
      <c r="S40" s="25" t="s">
        <v>65</v>
      </c>
      <c r="T40" s="25">
        <v>21</v>
      </c>
      <c r="V40" s="25" t="s">
        <v>65</v>
      </c>
      <c r="X40" s="25" t="s">
        <v>65</v>
      </c>
      <c r="Y40" s="25" t="s">
        <v>67</v>
      </c>
    </row>
    <row r="41" spans="5:25" s="24" customFormat="1" hidden="1">
      <c r="E41" s="24">
        <v>201</v>
      </c>
      <c r="F41" s="25" t="s">
        <v>65</v>
      </c>
      <c r="G41" s="25" t="s">
        <v>66</v>
      </c>
      <c r="H41" s="25">
        <v>2</v>
      </c>
      <c r="I41" s="25" t="s">
        <v>65</v>
      </c>
      <c r="J41" s="25" t="s">
        <v>63</v>
      </c>
      <c r="K41" s="25" t="s">
        <v>55</v>
      </c>
      <c r="L41" s="25" t="s">
        <v>63</v>
      </c>
      <c r="M41" s="25" t="s">
        <v>64</v>
      </c>
      <c r="N41" s="25" t="s">
        <v>63</v>
      </c>
      <c r="O41" s="25">
        <v>21</v>
      </c>
      <c r="P41" s="25" t="s">
        <v>65</v>
      </c>
      <c r="Q41" s="25" t="s">
        <v>65</v>
      </c>
      <c r="R41" s="25" t="s">
        <v>49</v>
      </c>
      <c r="S41" s="25" t="s">
        <v>65</v>
      </c>
      <c r="T41" s="25">
        <v>21</v>
      </c>
      <c r="V41" s="25" t="s">
        <v>65</v>
      </c>
      <c r="X41" s="25" t="s">
        <v>65</v>
      </c>
      <c r="Y41" s="25" t="s">
        <v>67</v>
      </c>
    </row>
    <row r="42" spans="5:25" s="24" customFormat="1" hidden="1">
      <c r="E42" s="24">
        <v>202</v>
      </c>
      <c r="F42" s="25" t="s">
        <v>65</v>
      </c>
      <c r="G42" s="25" t="s">
        <v>66</v>
      </c>
      <c r="H42" s="25">
        <v>2</v>
      </c>
      <c r="I42" s="25" t="s">
        <v>65</v>
      </c>
      <c r="J42" s="25" t="s">
        <v>63</v>
      </c>
      <c r="K42" s="25" t="s">
        <v>55</v>
      </c>
      <c r="L42" s="25" t="s">
        <v>68</v>
      </c>
      <c r="M42" s="25" t="s">
        <v>64</v>
      </c>
      <c r="N42" s="25" t="s">
        <v>68</v>
      </c>
      <c r="O42" s="25">
        <v>21</v>
      </c>
      <c r="P42" s="25" t="s">
        <v>65</v>
      </c>
      <c r="Q42" s="25" t="s">
        <v>65</v>
      </c>
      <c r="R42" s="25" t="s">
        <v>49</v>
      </c>
      <c r="S42" s="25" t="s">
        <v>65</v>
      </c>
      <c r="T42" s="25">
        <v>21</v>
      </c>
      <c r="V42" s="25" t="s">
        <v>65</v>
      </c>
      <c r="X42" s="25" t="s">
        <v>65</v>
      </c>
      <c r="Y42" s="25" t="s">
        <v>67</v>
      </c>
    </row>
    <row r="43" spans="5:25" s="24" customFormat="1" hidden="1">
      <c r="E43" s="24">
        <v>203</v>
      </c>
      <c r="F43" s="25" t="s">
        <v>65</v>
      </c>
      <c r="G43" s="25" t="s">
        <v>66</v>
      </c>
      <c r="H43" s="25">
        <v>2</v>
      </c>
      <c r="I43" s="25" t="s">
        <v>65</v>
      </c>
      <c r="J43" s="25" t="s">
        <v>63</v>
      </c>
      <c r="K43" s="25" t="s">
        <v>55</v>
      </c>
      <c r="L43" s="25" t="s">
        <v>68</v>
      </c>
      <c r="M43" s="25" t="s">
        <v>64</v>
      </c>
      <c r="N43" s="25" t="s">
        <v>68</v>
      </c>
      <c r="O43" s="25">
        <v>21</v>
      </c>
      <c r="P43" s="25" t="s">
        <v>65</v>
      </c>
      <c r="Q43" s="25" t="s">
        <v>65</v>
      </c>
      <c r="R43" s="25" t="s">
        <v>49</v>
      </c>
      <c r="S43" s="25" t="s">
        <v>65</v>
      </c>
      <c r="T43" s="25">
        <v>21</v>
      </c>
      <c r="V43" s="25" t="s">
        <v>65</v>
      </c>
      <c r="X43" s="25" t="s">
        <v>65</v>
      </c>
      <c r="Y43" s="25" t="s">
        <v>67</v>
      </c>
    </row>
    <row r="44" spans="5:25" s="24" customFormat="1" hidden="1">
      <c r="E44" s="24">
        <v>204</v>
      </c>
      <c r="F44" s="25" t="s">
        <v>65</v>
      </c>
      <c r="G44" s="25" t="s">
        <v>66</v>
      </c>
      <c r="H44" s="25">
        <v>2</v>
      </c>
      <c r="I44" s="25" t="s">
        <v>65</v>
      </c>
      <c r="J44" s="25" t="s">
        <v>63</v>
      </c>
      <c r="K44" s="25" t="s">
        <v>55</v>
      </c>
      <c r="L44" s="25" t="s">
        <v>68</v>
      </c>
      <c r="M44" s="25" t="s">
        <v>64</v>
      </c>
      <c r="N44" s="25" t="s">
        <v>68</v>
      </c>
      <c r="O44" s="25">
        <v>21</v>
      </c>
      <c r="P44" s="25" t="s">
        <v>65</v>
      </c>
      <c r="Q44" s="25" t="s">
        <v>65</v>
      </c>
      <c r="R44" s="25" t="s">
        <v>49</v>
      </c>
      <c r="S44" s="25" t="s">
        <v>65</v>
      </c>
      <c r="T44" s="25">
        <v>21</v>
      </c>
      <c r="V44" s="25" t="s">
        <v>65</v>
      </c>
      <c r="X44" s="25" t="s">
        <v>65</v>
      </c>
      <c r="Y44" s="25" t="s">
        <v>67</v>
      </c>
    </row>
    <row r="45" spans="5:25" s="24" customFormat="1" hidden="1">
      <c r="E45" s="24">
        <v>205</v>
      </c>
      <c r="F45" s="25" t="s">
        <v>65</v>
      </c>
      <c r="G45" s="25" t="s">
        <v>66</v>
      </c>
      <c r="H45" s="25">
        <v>2</v>
      </c>
      <c r="I45" s="25" t="s">
        <v>65</v>
      </c>
      <c r="J45" s="25" t="s">
        <v>68</v>
      </c>
      <c r="K45" s="25" t="s">
        <v>55</v>
      </c>
      <c r="L45" s="25" t="s">
        <v>68</v>
      </c>
      <c r="M45" s="25" t="s">
        <v>64</v>
      </c>
      <c r="N45" s="25" t="s">
        <v>68</v>
      </c>
      <c r="O45" s="25">
        <v>21</v>
      </c>
      <c r="P45" s="25" t="s">
        <v>65</v>
      </c>
      <c r="Q45" s="25" t="s">
        <v>65</v>
      </c>
      <c r="R45" s="25" t="s">
        <v>49</v>
      </c>
      <c r="S45" s="25" t="s">
        <v>65</v>
      </c>
      <c r="T45" s="25">
        <v>21</v>
      </c>
      <c r="V45" s="25" t="s">
        <v>65</v>
      </c>
      <c r="X45" s="25" t="s">
        <v>65</v>
      </c>
      <c r="Y45" s="25" t="s">
        <v>67</v>
      </c>
    </row>
    <row r="46" spans="5:25" s="24" customFormat="1" hidden="1">
      <c r="E46" s="24">
        <v>206</v>
      </c>
      <c r="F46" s="25" t="s">
        <v>65</v>
      </c>
      <c r="G46" s="25" t="s">
        <v>66</v>
      </c>
      <c r="H46" s="25">
        <v>2</v>
      </c>
      <c r="I46" s="25" t="s">
        <v>65</v>
      </c>
      <c r="J46" s="25" t="s">
        <v>68</v>
      </c>
      <c r="K46" s="25" t="s">
        <v>55</v>
      </c>
      <c r="L46" s="25" t="s">
        <v>68</v>
      </c>
      <c r="M46" s="25" t="s">
        <v>64</v>
      </c>
      <c r="N46" s="25" t="s">
        <v>68</v>
      </c>
      <c r="O46" s="25">
        <v>21</v>
      </c>
      <c r="P46" s="25" t="s">
        <v>65</v>
      </c>
      <c r="Q46" s="25" t="s">
        <v>65</v>
      </c>
      <c r="R46" s="25" t="s">
        <v>49</v>
      </c>
      <c r="S46" s="25" t="s">
        <v>65</v>
      </c>
      <c r="T46" s="25">
        <v>21</v>
      </c>
      <c r="V46" s="25" t="s">
        <v>65</v>
      </c>
      <c r="X46" s="25" t="s">
        <v>65</v>
      </c>
      <c r="Y46" s="25" t="s">
        <v>67</v>
      </c>
    </row>
    <row r="47" spans="5:25" s="24" customFormat="1" hidden="1">
      <c r="E47" s="24">
        <v>207</v>
      </c>
      <c r="F47" s="25" t="s">
        <v>65</v>
      </c>
      <c r="G47" s="25" t="s">
        <v>66</v>
      </c>
      <c r="H47" s="25">
        <v>2</v>
      </c>
      <c r="I47" s="25" t="s">
        <v>65</v>
      </c>
      <c r="J47" s="25" t="s">
        <v>68</v>
      </c>
      <c r="K47" s="25" t="s">
        <v>55</v>
      </c>
      <c r="L47" s="25" t="s">
        <v>68</v>
      </c>
      <c r="M47" s="25" t="s">
        <v>64</v>
      </c>
      <c r="N47" s="25" t="s">
        <v>68</v>
      </c>
      <c r="O47" s="25">
        <v>21</v>
      </c>
      <c r="P47" s="25" t="s">
        <v>65</v>
      </c>
      <c r="Q47" s="25" t="s">
        <v>65</v>
      </c>
      <c r="R47" s="25" t="s">
        <v>49</v>
      </c>
      <c r="S47" s="25" t="s">
        <v>65</v>
      </c>
      <c r="T47" s="25">
        <v>21</v>
      </c>
      <c r="V47" s="25" t="s">
        <v>65</v>
      </c>
      <c r="X47" s="25" t="s">
        <v>65</v>
      </c>
      <c r="Y47" s="25" t="s">
        <v>67</v>
      </c>
    </row>
    <row r="48" spans="5:25" s="24" customFormat="1" hidden="1">
      <c r="E48" s="24">
        <v>308</v>
      </c>
      <c r="F48" s="25" t="s">
        <v>65</v>
      </c>
      <c r="G48" s="25" t="s">
        <v>66</v>
      </c>
      <c r="H48" s="25">
        <v>2</v>
      </c>
      <c r="I48" s="25" t="s">
        <v>65</v>
      </c>
      <c r="J48" s="25" t="s">
        <v>68</v>
      </c>
      <c r="K48" s="25" t="s">
        <v>69</v>
      </c>
      <c r="L48" s="25" t="s">
        <v>70</v>
      </c>
      <c r="M48" s="25" t="s">
        <v>71</v>
      </c>
      <c r="N48" s="25" t="s">
        <v>70</v>
      </c>
      <c r="O48" s="25">
        <v>31</v>
      </c>
      <c r="P48" s="25" t="s">
        <v>70</v>
      </c>
      <c r="Q48" s="25" t="s">
        <v>70</v>
      </c>
      <c r="R48" s="25" t="s">
        <v>72</v>
      </c>
      <c r="S48" s="25" t="s">
        <v>70</v>
      </c>
      <c r="T48" s="25">
        <v>31</v>
      </c>
      <c r="V48" s="25" t="s">
        <v>70</v>
      </c>
      <c r="X48" s="25" t="s">
        <v>70</v>
      </c>
      <c r="Y48" s="25" t="s">
        <v>73</v>
      </c>
    </row>
    <row r="49" spans="5:25" s="24" customFormat="1" hidden="1">
      <c r="E49" s="24">
        <v>309</v>
      </c>
      <c r="F49" s="25" t="s">
        <v>65</v>
      </c>
      <c r="G49" s="25" t="s">
        <v>66</v>
      </c>
      <c r="H49" s="25">
        <v>2</v>
      </c>
      <c r="I49" s="25" t="s">
        <v>65</v>
      </c>
      <c r="J49" s="25" t="s">
        <v>68</v>
      </c>
      <c r="K49" s="25" t="s">
        <v>69</v>
      </c>
      <c r="L49" s="25" t="s">
        <v>70</v>
      </c>
      <c r="M49" s="25" t="s">
        <v>71</v>
      </c>
      <c r="N49" s="25" t="s">
        <v>70</v>
      </c>
      <c r="O49" s="25">
        <v>31</v>
      </c>
      <c r="P49" s="25" t="s">
        <v>70</v>
      </c>
      <c r="Q49" s="25" t="s">
        <v>70</v>
      </c>
      <c r="R49" s="25" t="s">
        <v>72</v>
      </c>
      <c r="S49" s="25" t="s">
        <v>70</v>
      </c>
      <c r="T49" s="25">
        <v>31</v>
      </c>
      <c r="V49" s="25" t="s">
        <v>70</v>
      </c>
      <c r="X49" s="25" t="s">
        <v>70</v>
      </c>
      <c r="Y49" s="25" t="s">
        <v>73</v>
      </c>
    </row>
    <row r="50" spans="5:25" s="24" customFormat="1" hidden="1">
      <c r="E50" s="24">
        <v>310</v>
      </c>
      <c r="F50" s="25" t="s">
        <v>65</v>
      </c>
      <c r="G50" s="25" t="s">
        <v>66</v>
      </c>
      <c r="H50" s="25">
        <v>2</v>
      </c>
      <c r="I50" s="25" t="s">
        <v>65</v>
      </c>
      <c r="J50" s="25" t="s">
        <v>68</v>
      </c>
      <c r="K50" s="25" t="s">
        <v>69</v>
      </c>
      <c r="L50" s="25" t="s">
        <v>70</v>
      </c>
      <c r="M50" s="25" t="s">
        <v>71</v>
      </c>
      <c r="N50" s="25" t="s">
        <v>70</v>
      </c>
      <c r="O50" s="25">
        <v>31</v>
      </c>
      <c r="P50" s="25" t="s">
        <v>70</v>
      </c>
      <c r="Q50" s="25" t="s">
        <v>70</v>
      </c>
      <c r="R50" s="25" t="s">
        <v>72</v>
      </c>
      <c r="S50" s="25" t="s">
        <v>70</v>
      </c>
      <c r="T50" s="25">
        <v>31</v>
      </c>
      <c r="V50" s="25" t="s">
        <v>70</v>
      </c>
      <c r="X50" s="25" t="s">
        <v>70</v>
      </c>
      <c r="Y50" s="25" t="s">
        <v>73</v>
      </c>
    </row>
    <row r="51" spans="5:25" s="24" customFormat="1" hidden="1">
      <c r="E51" s="24">
        <v>311</v>
      </c>
      <c r="F51" s="25" t="s">
        <v>70</v>
      </c>
      <c r="G51" s="25" t="s">
        <v>66</v>
      </c>
      <c r="H51" s="25">
        <v>3</v>
      </c>
      <c r="I51" s="25" t="s">
        <v>70</v>
      </c>
      <c r="J51" s="25" t="s">
        <v>74</v>
      </c>
      <c r="K51" s="25" t="s">
        <v>69</v>
      </c>
      <c r="L51" s="25" t="s">
        <v>70</v>
      </c>
      <c r="M51" s="25" t="s">
        <v>71</v>
      </c>
      <c r="N51" s="25" t="s">
        <v>70</v>
      </c>
      <c r="O51" s="25">
        <v>31</v>
      </c>
      <c r="P51" s="25" t="s">
        <v>70</v>
      </c>
      <c r="Q51" s="25" t="s">
        <v>70</v>
      </c>
      <c r="R51" s="25" t="s">
        <v>72</v>
      </c>
      <c r="S51" s="25" t="s">
        <v>70</v>
      </c>
      <c r="T51" s="25">
        <v>31</v>
      </c>
      <c r="V51" s="25" t="s">
        <v>70</v>
      </c>
      <c r="X51" s="25" t="s">
        <v>70</v>
      </c>
      <c r="Y51" s="25" t="s">
        <v>73</v>
      </c>
    </row>
    <row r="52" spans="5:25" s="24" customFormat="1" hidden="1">
      <c r="E52" s="24">
        <v>312</v>
      </c>
      <c r="F52" s="25" t="s">
        <v>70</v>
      </c>
      <c r="G52" s="25" t="s">
        <v>66</v>
      </c>
      <c r="H52" s="25">
        <v>3</v>
      </c>
      <c r="I52" s="25" t="s">
        <v>70</v>
      </c>
      <c r="J52" s="25" t="s">
        <v>74</v>
      </c>
      <c r="K52" s="25" t="s">
        <v>69</v>
      </c>
      <c r="L52" s="25" t="s">
        <v>70</v>
      </c>
      <c r="M52" s="25" t="s">
        <v>71</v>
      </c>
      <c r="N52" s="25" t="s">
        <v>70</v>
      </c>
      <c r="O52" s="25">
        <v>31</v>
      </c>
      <c r="P52" s="25" t="s">
        <v>70</v>
      </c>
      <c r="Q52" s="25" t="s">
        <v>70</v>
      </c>
      <c r="R52" s="25" t="s">
        <v>72</v>
      </c>
      <c r="S52" s="25" t="s">
        <v>70</v>
      </c>
      <c r="T52" s="25">
        <v>31</v>
      </c>
      <c r="V52" s="25" t="s">
        <v>70</v>
      </c>
      <c r="X52" s="25" t="s">
        <v>70</v>
      </c>
      <c r="Y52" s="25" t="s">
        <v>73</v>
      </c>
    </row>
    <row r="53" spans="5:25" s="24" customFormat="1" hidden="1">
      <c r="E53" s="24">
        <v>301</v>
      </c>
      <c r="F53" s="25" t="s">
        <v>70</v>
      </c>
      <c r="G53" s="25" t="s">
        <v>66</v>
      </c>
      <c r="H53" s="25">
        <v>3</v>
      </c>
      <c r="I53" s="25" t="s">
        <v>70</v>
      </c>
      <c r="J53" s="25" t="s">
        <v>74</v>
      </c>
      <c r="K53" s="25" t="s">
        <v>69</v>
      </c>
      <c r="L53" s="25" t="s">
        <v>70</v>
      </c>
      <c r="M53" s="25" t="s">
        <v>71</v>
      </c>
      <c r="N53" s="25" t="s">
        <v>70</v>
      </c>
      <c r="O53" s="25">
        <v>31</v>
      </c>
      <c r="P53" s="25" t="s">
        <v>70</v>
      </c>
      <c r="Q53" s="25" t="s">
        <v>70</v>
      </c>
      <c r="R53" s="25" t="s">
        <v>72</v>
      </c>
      <c r="S53" s="25" t="s">
        <v>70</v>
      </c>
      <c r="T53" s="25">
        <v>31</v>
      </c>
      <c r="V53" s="25" t="s">
        <v>70</v>
      </c>
      <c r="X53" s="25" t="s">
        <v>70</v>
      </c>
      <c r="Y53" s="25" t="s">
        <v>73</v>
      </c>
    </row>
    <row r="54" spans="5:25" s="24" customFormat="1" hidden="1">
      <c r="E54" s="24">
        <v>302</v>
      </c>
      <c r="F54" s="25" t="s">
        <v>70</v>
      </c>
      <c r="G54" s="25" t="s">
        <v>66</v>
      </c>
      <c r="H54" s="25">
        <v>3</v>
      </c>
      <c r="I54" s="25" t="s">
        <v>70</v>
      </c>
      <c r="J54" s="25" t="s">
        <v>74</v>
      </c>
      <c r="K54" s="25" t="s">
        <v>69</v>
      </c>
      <c r="L54" s="25" t="s">
        <v>70</v>
      </c>
      <c r="M54" s="25" t="s">
        <v>71</v>
      </c>
      <c r="N54" s="25" t="s">
        <v>70</v>
      </c>
      <c r="O54" s="25">
        <v>31</v>
      </c>
      <c r="P54" s="25" t="s">
        <v>70</v>
      </c>
      <c r="Q54" s="25" t="s">
        <v>70</v>
      </c>
      <c r="R54" s="25" t="s">
        <v>72</v>
      </c>
      <c r="S54" s="25" t="s">
        <v>70</v>
      </c>
      <c r="T54" s="25">
        <v>31</v>
      </c>
      <c r="V54" s="25" t="s">
        <v>70</v>
      </c>
      <c r="X54" s="25" t="s">
        <v>70</v>
      </c>
      <c r="Y54" s="25" t="s">
        <v>73</v>
      </c>
    </row>
    <row r="55" spans="5:25" s="24" customFormat="1" hidden="1">
      <c r="E55" s="24">
        <v>303</v>
      </c>
      <c r="F55" s="25" t="s">
        <v>70</v>
      </c>
      <c r="G55" s="25" t="s">
        <v>66</v>
      </c>
      <c r="H55" s="25">
        <v>3</v>
      </c>
      <c r="I55" s="25" t="s">
        <v>70</v>
      </c>
      <c r="J55" s="25" t="s">
        <v>74</v>
      </c>
      <c r="K55" s="25" t="s">
        <v>69</v>
      </c>
      <c r="L55" s="25" t="s">
        <v>70</v>
      </c>
      <c r="M55" s="25" t="s">
        <v>71</v>
      </c>
      <c r="N55" s="25" t="s">
        <v>70</v>
      </c>
      <c r="O55" s="25">
        <v>31</v>
      </c>
      <c r="P55" s="25" t="s">
        <v>70</v>
      </c>
      <c r="Q55" s="25" t="s">
        <v>70</v>
      </c>
      <c r="R55" s="25" t="s">
        <v>72</v>
      </c>
      <c r="S55" s="25" t="s">
        <v>70</v>
      </c>
      <c r="T55" s="25">
        <v>31</v>
      </c>
      <c r="V55" s="25" t="s">
        <v>70</v>
      </c>
      <c r="X55" s="25" t="s">
        <v>70</v>
      </c>
      <c r="Y55" s="25" t="s">
        <v>73</v>
      </c>
    </row>
    <row r="56" spans="5:25" s="24" customFormat="1" hidden="1">
      <c r="E56" s="24">
        <v>304</v>
      </c>
      <c r="F56" s="25" t="s">
        <v>70</v>
      </c>
      <c r="G56" s="25" t="s">
        <v>66</v>
      </c>
      <c r="H56" s="25">
        <v>3</v>
      </c>
      <c r="I56" s="25" t="s">
        <v>70</v>
      </c>
      <c r="J56" s="25" t="s">
        <v>74</v>
      </c>
      <c r="K56" s="25" t="s">
        <v>69</v>
      </c>
      <c r="L56" s="25" t="s">
        <v>70</v>
      </c>
      <c r="M56" s="25" t="s">
        <v>71</v>
      </c>
      <c r="N56" s="25" t="s">
        <v>70</v>
      </c>
      <c r="O56" s="25">
        <v>31</v>
      </c>
      <c r="P56" s="25" t="s">
        <v>70</v>
      </c>
      <c r="Q56" s="25" t="s">
        <v>70</v>
      </c>
      <c r="R56" s="25" t="s">
        <v>72</v>
      </c>
      <c r="S56" s="25" t="s">
        <v>70</v>
      </c>
      <c r="T56" s="25">
        <v>31</v>
      </c>
      <c r="V56" s="25" t="s">
        <v>70</v>
      </c>
      <c r="X56" s="25" t="s">
        <v>70</v>
      </c>
      <c r="Y56" s="25" t="s">
        <v>73</v>
      </c>
    </row>
    <row r="57" spans="5:25" s="24" customFormat="1" hidden="1">
      <c r="E57" s="24">
        <v>305</v>
      </c>
      <c r="F57" s="25" t="s">
        <v>70</v>
      </c>
      <c r="G57" s="25" t="s">
        <v>66</v>
      </c>
      <c r="H57" s="25">
        <v>3</v>
      </c>
      <c r="I57" s="25" t="s">
        <v>70</v>
      </c>
      <c r="J57" s="25" t="s">
        <v>74</v>
      </c>
      <c r="K57" s="25" t="s">
        <v>69</v>
      </c>
      <c r="L57" s="25" t="s">
        <v>70</v>
      </c>
      <c r="M57" s="25" t="s">
        <v>71</v>
      </c>
      <c r="N57" s="25" t="s">
        <v>70</v>
      </c>
      <c r="O57" s="25">
        <v>31</v>
      </c>
      <c r="P57" s="25" t="s">
        <v>70</v>
      </c>
      <c r="Q57" s="25" t="s">
        <v>70</v>
      </c>
      <c r="R57" s="25" t="s">
        <v>72</v>
      </c>
      <c r="S57" s="25" t="s">
        <v>70</v>
      </c>
      <c r="T57" s="25">
        <v>31</v>
      </c>
      <c r="V57" s="25" t="s">
        <v>70</v>
      </c>
      <c r="X57" s="25" t="s">
        <v>70</v>
      </c>
      <c r="Y57" s="25" t="s">
        <v>73</v>
      </c>
    </row>
    <row r="58" spans="5:25" s="24" customFormat="1" hidden="1">
      <c r="E58" s="24">
        <v>306</v>
      </c>
      <c r="F58" s="25" t="s">
        <v>70</v>
      </c>
      <c r="G58" s="25" t="s">
        <v>66</v>
      </c>
      <c r="H58" s="25">
        <v>3</v>
      </c>
      <c r="I58" s="25" t="s">
        <v>70</v>
      </c>
      <c r="J58" s="25" t="s">
        <v>74</v>
      </c>
      <c r="K58" s="25" t="s">
        <v>69</v>
      </c>
      <c r="L58" s="25" t="s">
        <v>70</v>
      </c>
      <c r="M58" s="25" t="s">
        <v>71</v>
      </c>
      <c r="N58" s="25" t="s">
        <v>70</v>
      </c>
      <c r="O58" s="25">
        <v>31</v>
      </c>
      <c r="P58" s="25" t="s">
        <v>70</v>
      </c>
      <c r="Q58" s="25" t="s">
        <v>70</v>
      </c>
      <c r="R58" s="25" t="s">
        <v>72</v>
      </c>
      <c r="S58" s="25" t="s">
        <v>70</v>
      </c>
      <c r="T58" s="25">
        <v>31</v>
      </c>
      <c r="V58" s="25" t="s">
        <v>70</v>
      </c>
      <c r="X58" s="25" t="s">
        <v>70</v>
      </c>
      <c r="Y58" s="25" t="s">
        <v>73</v>
      </c>
    </row>
    <row r="59" spans="5:25" s="24" customFormat="1" hidden="1">
      <c r="E59" s="24">
        <v>307</v>
      </c>
      <c r="F59" s="25" t="s">
        <v>70</v>
      </c>
      <c r="G59" s="25" t="s">
        <v>66</v>
      </c>
      <c r="H59" s="25">
        <v>3</v>
      </c>
      <c r="I59" s="25" t="s">
        <v>70</v>
      </c>
      <c r="J59" s="25" t="s">
        <v>74</v>
      </c>
      <c r="K59" s="25" t="s">
        <v>69</v>
      </c>
      <c r="L59" s="25" t="s">
        <v>70</v>
      </c>
      <c r="M59" s="25" t="s">
        <v>71</v>
      </c>
      <c r="N59" s="25" t="s">
        <v>70</v>
      </c>
      <c r="O59" s="25">
        <v>31</v>
      </c>
      <c r="P59" s="25" t="s">
        <v>70</v>
      </c>
      <c r="Q59" s="25" t="s">
        <v>70</v>
      </c>
      <c r="R59" s="25" t="s">
        <v>72</v>
      </c>
      <c r="S59" s="25" t="s">
        <v>70</v>
      </c>
      <c r="T59" s="25">
        <v>31</v>
      </c>
      <c r="V59" s="25" t="s">
        <v>70</v>
      </c>
      <c r="X59" s="25" t="s">
        <v>70</v>
      </c>
      <c r="Y59" s="25" t="s">
        <v>73</v>
      </c>
    </row>
    <row r="60" spans="5:25" s="24" customFormat="1" hidden="1">
      <c r="E60" s="24">
        <v>408</v>
      </c>
      <c r="F60" s="25" t="s">
        <v>70</v>
      </c>
      <c r="G60" s="25" t="s">
        <v>66</v>
      </c>
      <c r="H60" s="25">
        <v>3</v>
      </c>
      <c r="I60" s="25" t="s">
        <v>70</v>
      </c>
      <c r="J60" s="25" t="s">
        <v>74</v>
      </c>
      <c r="K60" s="25" t="s">
        <v>69</v>
      </c>
      <c r="L60" s="25" t="s">
        <v>75</v>
      </c>
      <c r="M60" s="25" t="s">
        <v>71</v>
      </c>
      <c r="N60" s="25" t="s">
        <v>75</v>
      </c>
      <c r="O60" s="25">
        <v>41</v>
      </c>
      <c r="P60" s="25" t="s">
        <v>75</v>
      </c>
      <c r="Q60" s="25" t="s">
        <v>75</v>
      </c>
      <c r="R60" s="25" t="s">
        <v>72</v>
      </c>
      <c r="S60" s="25" t="s">
        <v>75</v>
      </c>
      <c r="T60" s="25">
        <v>41</v>
      </c>
      <c r="V60" s="25" t="s">
        <v>70</v>
      </c>
      <c r="X60" s="25" t="s">
        <v>75</v>
      </c>
      <c r="Y60" s="25" t="s">
        <v>73</v>
      </c>
    </row>
    <row r="61" spans="5:25" s="24" customFormat="1" hidden="1">
      <c r="E61" s="24">
        <v>409</v>
      </c>
      <c r="F61" s="25" t="s">
        <v>70</v>
      </c>
      <c r="G61" s="25" t="s">
        <v>66</v>
      </c>
      <c r="H61" s="25">
        <v>3</v>
      </c>
      <c r="I61" s="25" t="s">
        <v>70</v>
      </c>
      <c r="J61" s="25" t="s">
        <v>74</v>
      </c>
      <c r="K61" s="25" t="s">
        <v>69</v>
      </c>
      <c r="L61" s="25" t="s">
        <v>75</v>
      </c>
      <c r="M61" s="25" t="s">
        <v>71</v>
      </c>
      <c r="N61" s="25" t="s">
        <v>75</v>
      </c>
      <c r="O61" s="25">
        <v>41</v>
      </c>
      <c r="P61" s="25" t="s">
        <v>75</v>
      </c>
      <c r="Q61" s="25" t="s">
        <v>75</v>
      </c>
      <c r="R61" s="25" t="s">
        <v>72</v>
      </c>
      <c r="S61" s="25" t="s">
        <v>75</v>
      </c>
      <c r="T61" s="25">
        <v>41</v>
      </c>
      <c r="V61" s="25" t="s">
        <v>70</v>
      </c>
      <c r="X61" s="25" t="s">
        <v>75</v>
      </c>
      <c r="Y61" s="25" t="s">
        <v>73</v>
      </c>
    </row>
    <row r="62" spans="5:25" s="24" customFormat="1" hidden="1">
      <c r="E62" s="24">
        <v>410</v>
      </c>
      <c r="F62" s="25" t="s">
        <v>70</v>
      </c>
      <c r="G62" s="25" t="s">
        <v>66</v>
      </c>
      <c r="H62" s="25">
        <v>3</v>
      </c>
      <c r="I62" s="25" t="s">
        <v>70</v>
      </c>
      <c r="J62" s="25" t="s">
        <v>74</v>
      </c>
      <c r="K62" s="25" t="s">
        <v>69</v>
      </c>
      <c r="L62" s="25" t="s">
        <v>75</v>
      </c>
      <c r="M62" s="25" t="s">
        <v>71</v>
      </c>
      <c r="N62" s="25" t="s">
        <v>75</v>
      </c>
      <c r="O62" s="25">
        <v>41</v>
      </c>
      <c r="P62" s="25" t="s">
        <v>75</v>
      </c>
      <c r="Q62" s="25" t="s">
        <v>75</v>
      </c>
      <c r="R62" s="25" t="s">
        <v>72</v>
      </c>
      <c r="S62" s="25" t="s">
        <v>75</v>
      </c>
      <c r="T62" s="25">
        <v>41</v>
      </c>
      <c r="V62" s="25" t="s">
        <v>70</v>
      </c>
      <c r="X62" s="25" t="s">
        <v>75</v>
      </c>
      <c r="Y62" s="25" t="s">
        <v>73</v>
      </c>
    </row>
    <row r="63" spans="5:25" s="24" customFormat="1" hidden="1">
      <c r="E63" s="24">
        <v>411</v>
      </c>
      <c r="F63" s="25" t="s">
        <v>75</v>
      </c>
      <c r="G63" s="25" t="s">
        <v>76</v>
      </c>
      <c r="H63" s="25">
        <v>4</v>
      </c>
      <c r="I63" s="25" t="s">
        <v>75</v>
      </c>
      <c r="J63" s="25" t="s">
        <v>74</v>
      </c>
      <c r="K63" s="25" t="s">
        <v>69</v>
      </c>
      <c r="L63" s="25" t="s">
        <v>75</v>
      </c>
      <c r="M63" s="25" t="s">
        <v>71</v>
      </c>
      <c r="N63" s="25" t="s">
        <v>75</v>
      </c>
      <c r="O63" s="25">
        <v>41</v>
      </c>
      <c r="P63" s="25" t="s">
        <v>75</v>
      </c>
      <c r="Q63" s="25" t="s">
        <v>75</v>
      </c>
      <c r="R63" s="25" t="s">
        <v>72</v>
      </c>
      <c r="S63" s="25" t="s">
        <v>75</v>
      </c>
      <c r="T63" s="25">
        <v>41</v>
      </c>
      <c r="V63" s="25" t="s">
        <v>70</v>
      </c>
      <c r="X63" s="25" t="s">
        <v>75</v>
      </c>
      <c r="Y63" s="25" t="s">
        <v>73</v>
      </c>
    </row>
    <row r="64" spans="5:25" s="24" customFormat="1" hidden="1">
      <c r="E64" s="24">
        <v>412</v>
      </c>
      <c r="F64" s="25" t="s">
        <v>75</v>
      </c>
      <c r="G64" s="25" t="s">
        <v>76</v>
      </c>
      <c r="H64" s="25">
        <v>4</v>
      </c>
      <c r="I64" s="25" t="s">
        <v>75</v>
      </c>
      <c r="J64" s="25" t="s">
        <v>74</v>
      </c>
      <c r="K64" s="25" t="s">
        <v>69</v>
      </c>
      <c r="L64" s="25" t="s">
        <v>75</v>
      </c>
      <c r="M64" s="25" t="s">
        <v>71</v>
      </c>
      <c r="N64" s="25" t="s">
        <v>75</v>
      </c>
      <c r="O64" s="25">
        <v>41</v>
      </c>
      <c r="P64" s="25" t="s">
        <v>75</v>
      </c>
      <c r="Q64" s="25" t="s">
        <v>75</v>
      </c>
      <c r="R64" s="25" t="s">
        <v>72</v>
      </c>
      <c r="S64" s="25" t="s">
        <v>75</v>
      </c>
      <c r="T64" s="25">
        <v>41</v>
      </c>
      <c r="V64" s="25" t="s">
        <v>70</v>
      </c>
      <c r="X64" s="25" t="s">
        <v>75</v>
      </c>
      <c r="Y64" s="25" t="s">
        <v>73</v>
      </c>
    </row>
    <row r="65" spans="5:25" s="24" customFormat="1" hidden="1">
      <c r="E65" s="24">
        <v>401</v>
      </c>
      <c r="F65" s="25" t="s">
        <v>75</v>
      </c>
      <c r="G65" s="25" t="s">
        <v>76</v>
      </c>
      <c r="H65" s="25">
        <v>4</v>
      </c>
      <c r="I65" s="25" t="s">
        <v>75</v>
      </c>
      <c r="J65" s="25" t="s">
        <v>74</v>
      </c>
      <c r="K65" s="25" t="s">
        <v>69</v>
      </c>
      <c r="L65" s="25" t="s">
        <v>75</v>
      </c>
      <c r="M65" s="25" t="s">
        <v>71</v>
      </c>
      <c r="N65" s="25" t="s">
        <v>75</v>
      </c>
      <c r="O65" s="25">
        <v>41</v>
      </c>
      <c r="P65" s="25" t="s">
        <v>75</v>
      </c>
      <c r="Q65" s="25" t="s">
        <v>75</v>
      </c>
      <c r="R65" s="25" t="s">
        <v>72</v>
      </c>
      <c r="S65" s="25" t="s">
        <v>75</v>
      </c>
      <c r="T65" s="25">
        <v>41</v>
      </c>
      <c r="V65" s="25" t="s">
        <v>70</v>
      </c>
      <c r="X65" s="25" t="s">
        <v>75</v>
      </c>
      <c r="Y65" s="25" t="s">
        <v>73</v>
      </c>
    </row>
    <row r="66" spans="5:25" s="24" customFormat="1" hidden="1">
      <c r="E66" s="24">
        <v>402</v>
      </c>
      <c r="F66" s="25" t="s">
        <v>75</v>
      </c>
      <c r="G66" s="25" t="s">
        <v>76</v>
      </c>
      <c r="H66" s="25">
        <v>4</v>
      </c>
      <c r="I66" s="25" t="s">
        <v>75</v>
      </c>
      <c r="J66" s="25" t="s">
        <v>74</v>
      </c>
      <c r="K66" s="25" t="s">
        <v>69</v>
      </c>
      <c r="L66" s="25" t="s">
        <v>75</v>
      </c>
      <c r="M66" s="25" t="s">
        <v>71</v>
      </c>
      <c r="N66" s="25" t="s">
        <v>75</v>
      </c>
      <c r="O66" s="25">
        <v>41</v>
      </c>
      <c r="P66" s="25" t="s">
        <v>75</v>
      </c>
      <c r="Q66" s="25" t="s">
        <v>75</v>
      </c>
      <c r="R66" s="25" t="s">
        <v>72</v>
      </c>
      <c r="S66" s="25" t="s">
        <v>75</v>
      </c>
      <c r="T66" s="25">
        <v>41</v>
      </c>
      <c r="V66" s="25" t="s">
        <v>70</v>
      </c>
      <c r="X66" s="25" t="s">
        <v>75</v>
      </c>
      <c r="Y66" s="25" t="s">
        <v>73</v>
      </c>
    </row>
    <row r="67" spans="5:25" s="24" customFormat="1" hidden="1">
      <c r="E67" s="24">
        <v>403</v>
      </c>
      <c r="F67" s="25" t="s">
        <v>75</v>
      </c>
      <c r="G67" s="25" t="s">
        <v>76</v>
      </c>
      <c r="H67" s="25">
        <v>4</v>
      </c>
      <c r="I67" s="25" t="s">
        <v>75</v>
      </c>
      <c r="J67" s="25" t="s">
        <v>74</v>
      </c>
      <c r="K67" s="25" t="s">
        <v>69</v>
      </c>
      <c r="L67" s="25" t="s">
        <v>75</v>
      </c>
      <c r="M67" s="25" t="s">
        <v>71</v>
      </c>
      <c r="N67" s="25" t="s">
        <v>75</v>
      </c>
      <c r="O67" s="25">
        <v>41</v>
      </c>
      <c r="P67" s="25" t="s">
        <v>75</v>
      </c>
      <c r="Q67" s="25" t="s">
        <v>75</v>
      </c>
      <c r="R67" s="25" t="s">
        <v>72</v>
      </c>
      <c r="S67" s="25" t="s">
        <v>75</v>
      </c>
      <c r="T67" s="25">
        <v>41</v>
      </c>
      <c r="V67" s="25" t="s">
        <v>70</v>
      </c>
      <c r="X67" s="25" t="s">
        <v>75</v>
      </c>
      <c r="Y67" s="25" t="s">
        <v>73</v>
      </c>
    </row>
    <row r="68" spans="5:25" s="24" customFormat="1" hidden="1">
      <c r="E68" s="24">
        <v>404</v>
      </c>
      <c r="F68" s="25" t="s">
        <v>75</v>
      </c>
      <c r="G68" s="25" t="s">
        <v>76</v>
      </c>
      <c r="H68" s="25">
        <v>4</v>
      </c>
      <c r="I68" s="25" t="s">
        <v>75</v>
      </c>
      <c r="J68" s="25" t="s">
        <v>74</v>
      </c>
      <c r="K68" s="25" t="s">
        <v>69</v>
      </c>
      <c r="L68" s="25" t="s">
        <v>75</v>
      </c>
      <c r="M68" s="25" t="s">
        <v>71</v>
      </c>
      <c r="N68" s="25" t="s">
        <v>75</v>
      </c>
      <c r="O68" s="25">
        <v>41</v>
      </c>
      <c r="P68" s="25" t="s">
        <v>75</v>
      </c>
      <c r="Q68" s="25" t="s">
        <v>75</v>
      </c>
      <c r="R68" s="25" t="s">
        <v>72</v>
      </c>
      <c r="S68" s="25" t="s">
        <v>75</v>
      </c>
      <c r="T68" s="25">
        <v>41</v>
      </c>
      <c r="V68" s="25" t="s">
        <v>70</v>
      </c>
      <c r="X68" s="25" t="s">
        <v>75</v>
      </c>
      <c r="Y68" s="25" t="s">
        <v>73</v>
      </c>
    </row>
    <row r="69" spans="5:25" s="24" customFormat="1" hidden="1">
      <c r="E69" s="24">
        <v>405</v>
      </c>
      <c r="F69" s="25" t="s">
        <v>75</v>
      </c>
      <c r="G69" s="25" t="s">
        <v>76</v>
      </c>
      <c r="H69" s="25">
        <v>4</v>
      </c>
      <c r="I69" s="25" t="s">
        <v>75</v>
      </c>
      <c r="J69" s="25" t="s">
        <v>74</v>
      </c>
      <c r="K69" s="25" t="s">
        <v>69</v>
      </c>
      <c r="L69" s="25" t="s">
        <v>75</v>
      </c>
      <c r="M69" s="25" t="s">
        <v>71</v>
      </c>
      <c r="N69" s="25" t="s">
        <v>75</v>
      </c>
      <c r="O69" s="25">
        <v>41</v>
      </c>
      <c r="P69" s="25" t="s">
        <v>75</v>
      </c>
      <c r="Q69" s="25" t="s">
        <v>75</v>
      </c>
      <c r="R69" s="25" t="s">
        <v>72</v>
      </c>
      <c r="S69" s="25" t="s">
        <v>75</v>
      </c>
      <c r="T69" s="25">
        <v>41</v>
      </c>
      <c r="V69" s="25" t="s">
        <v>70</v>
      </c>
      <c r="X69" s="25" t="s">
        <v>75</v>
      </c>
      <c r="Y69" s="25" t="s">
        <v>73</v>
      </c>
    </row>
    <row r="70" spans="5:25" s="24" customFormat="1" ht="17" hidden="1" customHeight="1">
      <c r="E70" s="24">
        <v>406</v>
      </c>
      <c r="F70" s="25" t="s">
        <v>75</v>
      </c>
      <c r="G70" s="25" t="s">
        <v>76</v>
      </c>
      <c r="H70" s="25">
        <v>4</v>
      </c>
      <c r="I70" s="25" t="s">
        <v>75</v>
      </c>
      <c r="J70" s="25" t="s">
        <v>74</v>
      </c>
      <c r="K70" s="25" t="s">
        <v>69</v>
      </c>
      <c r="L70" s="25" t="s">
        <v>75</v>
      </c>
      <c r="M70" s="25" t="s">
        <v>71</v>
      </c>
      <c r="N70" s="25" t="s">
        <v>75</v>
      </c>
      <c r="O70" s="25">
        <v>41</v>
      </c>
      <c r="P70" s="25" t="s">
        <v>75</v>
      </c>
      <c r="Q70" s="25" t="s">
        <v>75</v>
      </c>
      <c r="R70" s="25" t="s">
        <v>72</v>
      </c>
      <c r="S70" s="25" t="s">
        <v>75</v>
      </c>
      <c r="T70" s="25">
        <v>41</v>
      </c>
      <c r="V70" s="25" t="s">
        <v>70</v>
      </c>
      <c r="X70" s="25" t="s">
        <v>75</v>
      </c>
      <c r="Y70" s="25" t="s">
        <v>73</v>
      </c>
    </row>
    <row r="71" spans="5:25" s="24" customFormat="1" ht="17" hidden="1" customHeight="1">
      <c r="E71" s="24">
        <v>407</v>
      </c>
      <c r="F71" s="25" t="s">
        <v>75</v>
      </c>
      <c r="G71" s="25" t="s">
        <v>76</v>
      </c>
      <c r="H71" s="25">
        <v>4</v>
      </c>
      <c r="I71" s="25" t="s">
        <v>75</v>
      </c>
      <c r="J71" s="25" t="s">
        <v>74</v>
      </c>
      <c r="K71" s="25" t="s">
        <v>69</v>
      </c>
      <c r="L71" s="25" t="s">
        <v>75</v>
      </c>
      <c r="M71" s="25" t="s">
        <v>71</v>
      </c>
      <c r="N71" s="25" t="s">
        <v>75</v>
      </c>
      <c r="O71" s="25">
        <v>41</v>
      </c>
      <c r="P71" s="25" t="s">
        <v>75</v>
      </c>
      <c r="Q71" s="25" t="s">
        <v>75</v>
      </c>
      <c r="R71" s="25" t="s">
        <v>72</v>
      </c>
      <c r="S71" s="25" t="s">
        <v>75</v>
      </c>
      <c r="T71" s="25">
        <v>41</v>
      </c>
      <c r="V71" s="25" t="s">
        <v>70</v>
      </c>
      <c r="X71" s="25" t="s">
        <v>75</v>
      </c>
      <c r="Y71" s="25" t="s">
        <v>73</v>
      </c>
    </row>
    <row r="72" spans="5:25" s="24" customFormat="1" ht="17" hidden="1" customHeight="1">
      <c r="E72" s="24">
        <v>508</v>
      </c>
      <c r="F72" s="25" t="s">
        <v>75</v>
      </c>
      <c r="G72" s="25" t="s">
        <v>76</v>
      </c>
      <c r="H72" s="25">
        <v>4</v>
      </c>
      <c r="I72" s="25" t="s">
        <v>75</v>
      </c>
      <c r="J72" s="25" t="s">
        <v>74</v>
      </c>
      <c r="K72" s="25" t="s">
        <v>69</v>
      </c>
      <c r="L72" s="25" t="s">
        <v>77</v>
      </c>
      <c r="M72" s="25" t="s">
        <v>78</v>
      </c>
      <c r="N72" s="25" t="s">
        <v>77</v>
      </c>
      <c r="O72" s="25">
        <v>51</v>
      </c>
      <c r="P72" s="25" t="s">
        <v>77</v>
      </c>
      <c r="Q72" s="25" t="s">
        <v>77</v>
      </c>
      <c r="R72" s="25" t="s">
        <v>72</v>
      </c>
      <c r="S72" s="25" t="s">
        <v>77</v>
      </c>
      <c r="T72" s="25">
        <v>51</v>
      </c>
      <c r="V72" s="25" t="s">
        <v>70</v>
      </c>
      <c r="X72" s="25" t="s">
        <v>77</v>
      </c>
      <c r="Y72" s="25" t="s">
        <v>79</v>
      </c>
    </row>
    <row r="73" spans="5:25" s="24" customFormat="1" hidden="1">
      <c r="E73" s="24">
        <v>509</v>
      </c>
      <c r="F73" s="25" t="s">
        <v>75</v>
      </c>
      <c r="G73" s="25" t="s">
        <v>76</v>
      </c>
      <c r="H73" s="25">
        <v>4</v>
      </c>
      <c r="I73" s="25" t="s">
        <v>75</v>
      </c>
      <c r="J73" s="25" t="s">
        <v>74</v>
      </c>
      <c r="K73" s="25" t="s">
        <v>69</v>
      </c>
      <c r="L73" s="25" t="s">
        <v>77</v>
      </c>
      <c r="M73" s="25" t="s">
        <v>78</v>
      </c>
      <c r="N73" s="25" t="s">
        <v>77</v>
      </c>
      <c r="O73" s="25">
        <v>51</v>
      </c>
      <c r="P73" s="25" t="s">
        <v>77</v>
      </c>
      <c r="Q73" s="25" t="s">
        <v>77</v>
      </c>
      <c r="R73" s="25" t="s">
        <v>72</v>
      </c>
      <c r="S73" s="25" t="s">
        <v>77</v>
      </c>
      <c r="T73" s="25">
        <v>51</v>
      </c>
      <c r="V73" s="25" t="s">
        <v>70</v>
      </c>
      <c r="X73" s="25" t="s">
        <v>77</v>
      </c>
      <c r="Y73" s="25" t="s">
        <v>79</v>
      </c>
    </row>
    <row r="74" spans="5:25" s="24" customFormat="1" hidden="1">
      <c r="E74" s="24">
        <v>510</v>
      </c>
      <c r="F74" s="25" t="s">
        <v>75</v>
      </c>
      <c r="G74" s="25" t="s">
        <v>76</v>
      </c>
      <c r="H74" s="25">
        <v>4</v>
      </c>
      <c r="I74" s="25" t="s">
        <v>75</v>
      </c>
      <c r="J74" s="25" t="s">
        <v>74</v>
      </c>
      <c r="K74" s="25" t="s">
        <v>69</v>
      </c>
      <c r="L74" s="25" t="s">
        <v>77</v>
      </c>
      <c r="M74" s="25" t="s">
        <v>78</v>
      </c>
      <c r="N74" s="25" t="s">
        <v>77</v>
      </c>
      <c r="O74" s="25">
        <v>51</v>
      </c>
      <c r="P74" s="25" t="s">
        <v>77</v>
      </c>
      <c r="Q74" s="25" t="s">
        <v>77</v>
      </c>
      <c r="R74" s="25" t="s">
        <v>72</v>
      </c>
      <c r="S74" s="25" t="s">
        <v>77</v>
      </c>
      <c r="T74" s="25">
        <v>51</v>
      </c>
      <c r="V74" s="25" t="s">
        <v>70</v>
      </c>
      <c r="X74" s="25" t="s">
        <v>77</v>
      </c>
      <c r="Y74" s="25" t="s">
        <v>79</v>
      </c>
    </row>
    <row r="75" spans="5:25" s="24" customFormat="1" hidden="1">
      <c r="E75" s="24">
        <v>511</v>
      </c>
      <c r="F75" s="25" t="s">
        <v>77</v>
      </c>
      <c r="G75" s="25" t="s">
        <v>76</v>
      </c>
      <c r="H75" s="25">
        <v>5</v>
      </c>
      <c r="I75" s="25" t="s">
        <v>77</v>
      </c>
      <c r="J75" s="25" t="s">
        <v>74</v>
      </c>
      <c r="K75" s="25" t="s">
        <v>69</v>
      </c>
      <c r="L75" s="25" t="s">
        <v>77</v>
      </c>
      <c r="M75" s="25" t="s">
        <v>78</v>
      </c>
      <c r="N75" s="25" t="s">
        <v>77</v>
      </c>
      <c r="O75" s="25">
        <v>51</v>
      </c>
      <c r="P75" s="25" t="s">
        <v>77</v>
      </c>
      <c r="Q75" s="25" t="s">
        <v>77</v>
      </c>
      <c r="R75" s="25" t="s">
        <v>72</v>
      </c>
      <c r="S75" s="25" t="s">
        <v>77</v>
      </c>
      <c r="T75" s="25">
        <v>51</v>
      </c>
      <c r="V75" s="25" t="s">
        <v>70</v>
      </c>
      <c r="X75" s="25" t="s">
        <v>77</v>
      </c>
      <c r="Y75" s="25" t="s">
        <v>79</v>
      </c>
    </row>
    <row r="76" spans="5:25" s="24" customFormat="1" hidden="1">
      <c r="E76" s="24">
        <v>512</v>
      </c>
      <c r="F76" s="25" t="s">
        <v>77</v>
      </c>
      <c r="G76" s="25" t="s">
        <v>76</v>
      </c>
      <c r="H76" s="25">
        <v>5</v>
      </c>
      <c r="I76" s="25" t="s">
        <v>77</v>
      </c>
      <c r="J76" s="25" t="s">
        <v>74</v>
      </c>
      <c r="K76" s="25" t="s">
        <v>69</v>
      </c>
      <c r="L76" s="25" t="s">
        <v>77</v>
      </c>
      <c r="M76" s="25" t="s">
        <v>78</v>
      </c>
      <c r="N76" s="25" t="s">
        <v>77</v>
      </c>
      <c r="O76" s="25">
        <v>51</v>
      </c>
      <c r="P76" s="25" t="s">
        <v>77</v>
      </c>
      <c r="Q76" s="25" t="s">
        <v>77</v>
      </c>
      <c r="R76" s="25" t="s">
        <v>72</v>
      </c>
      <c r="S76" s="25" t="s">
        <v>77</v>
      </c>
      <c r="T76" s="25">
        <v>51</v>
      </c>
      <c r="V76" s="25" t="s">
        <v>70</v>
      </c>
      <c r="X76" s="25" t="s">
        <v>77</v>
      </c>
      <c r="Y76" s="25" t="s">
        <v>79</v>
      </c>
    </row>
    <row r="77" spans="5:25" s="24" customFormat="1" hidden="1">
      <c r="E77" s="24">
        <v>501</v>
      </c>
      <c r="F77" s="25" t="s">
        <v>77</v>
      </c>
      <c r="G77" s="25" t="s">
        <v>76</v>
      </c>
      <c r="H77" s="25">
        <v>5</v>
      </c>
      <c r="I77" s="25" t="s">
        <v>77</v>
      </c>
      <c r="J77" s="25" t="s">
        <v>74</v>
      </c>
      <c r="K77" s="25" t="s">
        <v>69</v>
      </c>
      <c r="L77" s="25" t="s">
        <v>77</v>
      </c>
      <c r="M77" s="25" t="s">
        <v>78</v>
      </c>
      <c r="N77" s="25" t="s">
        <v>77</v>
      </c>
      <c r="O77" s="25">
        <v>51</v>
      </c>
      <c r="P77" s="25" t="s">
        <v>77</v>
      </c>
      <c r="Q77" s="25" t="s">
        <v>77</v>
      </c>
      <c r="R77" s="25" t="s">
        <v>72</v>
      </c>
      <c r="S77" s="25" t="s">
        <v>77</v>
      </c>
      <c r="T77" s="25">
        <v>51</v>
      </c>
      <c r="V77" s="25" t="s">
        <v>70</v>
      </c>
      <c r="X77" s="25" t="s">
        <v>77</v>
      </c>
      <c r="Y77" s="25" t="s">
        <v>79</v>
      </c>
    </row>
    <row r="78" spans="5:25" s="24" customFormat="1" hidden="1">
      <c r="E78" s="24">
        <v>502</v>
      </c>
      <c r="F78" s="25" t="s">
        <v>77</v>
      </c>
      <c r="G78" s="25" t="s">
        <v>76</v>
      </c>
      <c r="H78" s="25">
        <v>5</v>
      </c>
      <c r="I78" s="25" t="s">
        <v>77</v>
      </c>
      <c r="J78" s="25" t="s">
        <v>74</v>
      </c>
      <c r="K78" s="25" t="s">
        <v>69</v>
      </c>
      <c r="L78" s="25" t="s">
        <v>77</v>
      </c>
      <c r="M78" s="25" t="s">
        <v>78</v>
      </c>
      <c r="N78" s="25" t="s">
        <v>77</v>
      </c>
      <c r="O78" s="25">
        <v>51</v>
      </c>
      <c r="P78" s="25" t="s">
        <v>77</v>
      </c>
      <c r="Q78" s="25" t="s">
        <v>77</v>
      </c>
      <c r="R78" s="25" t="s">
        <v>72</v>
      </c>
      <c r="S78" s="25" t="s">
        <v>77</v>
      </c>
      <c r="T78" s="25">
        <v>51</v>
      </c>
      <c r="V78" s="25" t="s">
        <v>70</v>
      </c>
      <c r="X78" s="25" t="s">
        <v>77</v>
      </c>
      <c r="Y78" s="25" t="s">
        <v>79</v>
      </c>
    </row>
    <row r="79" spans="5:25" s="24" customFormat="1" hidden="1">
      <c r="E79" s="24">
        <v>503</v>
      </c>
      <c r="F79" s="25" t="s">
        <v>77</v>
      </c>
      <c r="G79" s="25" t="s">
        <v>76</v>
      </c>
      <c r="H79" s="25">
        <v>5</v>
      </c>
      <c r="I79" s="25" t="s">
        <v>77</v>
      </c>
      <c r="J79" s="25" t="s">
        <v>74</v>
      </c>
      <c r="K79" s="25" t="s">
        <v>69</v>
      </c>
      <c r="L79" s="25" t="s">
        <v>77</v>
      </c>
      <c r="M79" s="25" t="s">
        <v>78</v>
      </c>
      <c r="N79" s="25" t="s">
        <v>77</v>
      </c>
      <c r="O79" s="25">
        <v>51</v>
      </c>
      <c r="P79" s="25" t="s">
        <v>77</v>
      </c>
      <c r="Q79" s="25" t="s">
        <v>77</v>
      </c>
      <c r="R79" s="25" t="s">
        <v>72</v>
      </c>
      <c r="S79" s="25" t="s">
        <v>77</v>
      </c>
      <c r="T79" s="25">
        <v>51</v>
      </c>
      <c r="V79" s="25" t="s">
        <v>70</v>
      </c>
      <c r="X79" s="25" t="s">
        <v>77</v>
      </c>
      <c r="Y79" s="25" t="s">
        <v>79</v>
      </c>
    </row>
    <row r="80" spans="5:25" s="24" customFormat="1" hidden="1">
      <c r="E80" s="24">
        <v>504</v>
      </c>
      <c r="F80" s="25" t="s">
        <v>77</v>
      </c>
      <c r="G80" s="25" t="s">
        <v>76</v>
      </c>
      <c r="H80" s="25">
        <v>5</v>
      </c>
      <c r="I80" s="25" t="s">
        <v>77</v>
      </c>
      <c r="J80" s="25" t="s">
        <v>74</v>
      </c>
      <c r="K80" s="25" t="s">
        <v>69</v>
      </c>
      <c r="L80" s="25" t="s">
        <v>77</v>
      </c>
      <c r="M80" s="25" t="s">
        <v>78</v>
      </c>
      <c r="N80" s="25" t="s">
        <v>77</v>
      </c>
      <c r="O80" s="25">
        <v>51</v>
      </c>
      <c r="P80" s="25" t="s">
        <v>77</v>
      </c>
      <c r="Q80" s="25" t="s">
        <v>77</v>
      </c>
      <c r="R80" s="25" t="s">
        <v>72</v>
      </c>
      <c r="S80" s="25" t="s">
        <v>77</v>
      </c>
      <c r="T80" s="25">
        <v>51</v>
      </c>
      <c r="V80" s="25" t="s">
        <v>70</v>
      </c>
      <c r="X80" s="25" t="s">
        <v>77</v>
      </c>
      <c r="Y80" s="25" t="s">
        <v>79</v>
      </c>
    </row>
    <row r="81" spans="5:25" s="24" customFormat="1" hidden="1">
      <c r="E81" s="24">
        <v>505</v>
      </c>
      <c r="F81" s="25" t="s">
        <v>77</v>
      </c>
      <c r="G81" s="25" t="s">
        <v>76</v>
      </c>
      <c r="H81" s="25">
        <v>5</v>
      </c>
      <c r="I81" s="25" t="s">
        <v>77</v>
      </c>
      <c r="J81" s="25" t="s">
        <v>74</v>
      </c>
      <c r="K81" s="25" t="s">
        <v>69</v>
      </c>
      <c r="L81" s="25" t="s">
        <v>77</v>
      </c>
      <c r="M81" s="25" t="s">
        <v>78</v>
      </c>
      <c r="N81" s="25" t="s">
        <v>77</v>
      </c>
      <c r="O81" s="25">
        <v>51</v>
      </c>
      <c r="P81" s="25" t="s">
        <v>77</v>
      </c>
      <c r="Q81" s="25" t="s">
        <v>77</v>
      </c>
      <c r="R81" s="25" t="s">
        <v>72</v>
      </c>
      <c r="S81" s="25" t="s">
        <v>77</v>
      </c>
      <c r="T81" s="25">
        <v>51</v>
      </c>
      <c r="V81" s="25" t="s">
        <v>70</v>
      </c>
      <c r="X81" s="25" t="s">
        <v>77</v>
      </c>
      <c r="Y81" s="25" t="s">
        <v>79</v>
      </c>
    </row>
    <row r="82" spans="5:25" s="24" customFormat="1" hidden="1">
      <c r="E82" s="24">
        <v>506</v>
      </c>
      <c r="F82" s="25" t="s">
        <v>77</v>
      </c>
      <c r="G82" s="25" t="s">
        <v>76</v>
      </c>
      <c r="H82" s="25">
        <v>5</v>
      </c>
      <c r="I82" s="25" t="s">
        <v>77</v>
      </c>
      <c r="J82" s="25" t="s">
        <v>74</v>
      </c>
      <c r="K82" s="25" t="s">
        <v>69</v>
      </c>
      <c r="L82" s="25" t="s">
        <v>77</v>
      </c>
      <c r="M82" s="25" t="s">
        <v>78</v>
      </c>
      <c r="N82" s="25" t="s">
        <v>77</v>
      </c>
      <c r="O82" s="25">
        <v>51</v>
      </c>
      <c r="P82" s="25" t="s">
        <v>77</v>
      </c>
      <c r="Q82" s="25" t="s">
        <v>77</v>
      </c>
      <c r="R82" s="25" t="s">
        <v>72</v>
      </c>
      <c r="S82" s="25" t="s">
        <v>77</v>
      </c>
      <c r="T82" s="25">
        <v>51</v>
      </c>
      <c r="V82" s="25" t="s">
        <v>70</v>
      </c>
      <c r="X82" s="25" t="s">
        <v>77</v>
      </c>
      <c r="Y82" s="25" t="s">
        <v>79</v>
      </c>
    </row>
    <row r="83" spans="5:25" s="24" customFormat="1" hidden="1">
      <c r="E83" s="24">
        <v>507</v>
      </c>
      <c r="F83" s="25" t="s">
        <v>77</v>
      </c>
      <c r="G83" s="25" t="s">
        <v>76</v>
      </c>
      <c r="H83" s="25">
        <v>5</v>
      </c>
      <c r="I83" s="25" t="s">
        <v>77</v>
      </c>
      <c r="J83" s="25" t="s">
        <v>74</v>
      </c>
      <c r="K83" s="25" t="s">
        <v>69</v>
      </c>
      <c r="L83" s="25" t="s">
        <v>77</v>
      </c>
      <c r="M83" s="25" t="s">
        <v>78</v>
      </c>
      <c r="N83" s="25" t="s">
        <v>77</v>
      </c>
      <c r="O83" s="25">
        <v>51</v>
      </c>
      <c r="P83" s="25" t="s">
        <v>77</v>
      </c>
      <c r="Q83" s="25" t="s">
        <v>77</v>
      </c>
      <c r="R83" s="25" t="s">
        <v>72</v>
      </c>
      <c r="S83" s="25" t="s">
        <v>77</v>
      </c>
      <c r="T83" s="25">
        <v>51</v>
      </c>
      <c r="V83" s="25" t="s">
        <v>70</v>
      </c>
      <c r="X83" s="25" t="s">
        <v>77</v>
      </c>
      <c r="Y83" s="25" t="s">
        <v>79</v>
      </c>
    </row>
    <row r="84" spans="5:25" s="24" customFormat="1" hidden="1">
      <c r="E84" s="24">
        <v>608</v>
      </c>
      <c r="F84" s="25" t="s">
        <v>77</v>
      </c>
      <c r="G84" s="25" t="s">
        <v>76</v>
      </c>
      <c r="H84" s="25">
        <v>5</v>
      </c>
      <c r="I84" s="25" t="s">
        <v>77</v>
      </c>
      <c r="J84" s="25" t="s">
        <v>74</v>
      </c>
      <c r="K84" s="25" t="s">
        <v>69</v>
      </c>
      <c r="L84" s="25" t="s">
        <v>80</v>
      </c>
      <c r="M84" s="25" t="s">
        <v>78</v>
      </c>
      <c r="N84" s="25" t="s">
        <v>80</v>
      </c>
      <c r="O84" s="25">
        <v>61</v>
      </c>
      <c r="P84" s="25" t="s">
        <v>80</v>
      </c>
      <c r="Q84" s="25" t="s">
        <v>80</v>
      </c>
      <c r="R84" s="25" t="s">
        <v>72</v>
      </c>
      <c r="S84" s="25" t="s">
        <v>80</v>
      </c>
      <c r="T84" s="25">
        <v>61</v>
      </c>
      <c r="V84" s="25" t="s">
        <v>70</v>
      </c>
      <c r="X84" s="25" t="s">
        <v>80</v>
      </c>
      <c r="Y84" s="25" t="s">
        <v>79</v>
      </c>
    </row>
    <row r="85" spans="5:25" s="24" customFormat="1" hidden="1">
      <c r="E85" s="24">
        <v>609</v>
      </c>
      <c r="F85" s="25" t="s">
        <v>77</v>
      </c>
      <c r="G85" s="25" t="s">
        <v>76</v>
      </c>
      <c r="H85" s="25">
        <v>5</v>
      </c>
      <c r="I85" s="25" t="s">
        <v>77</v>
      </c>
      <c r="J85" s="25" t="s">
        <v>74</v>
      </c>
      <c r="K85" s="25" t="s">
        <v>69</v>
      </c>
      <c r="L85" s="25" t="s">
        <v>80</v>
      </c>
      <c r="M85" s="25" t="s">
        <v>78</v>
      </c>
      <c r="N85" s="25" t="s">
        <v>80</v>
      </c>
      <c r="O85" s="25">
        <v>61</v>
      </c>
      <c r="P85" s="25" t="s">
        <v>80</v>
      </c>
      <c r="Q85" s="25" t="s">
        <v>80</v>
      </c>
      <c r="R85" s="25" t="s">
        <v>72</v>
      </c>
      <c r="S85" s="25" t="s">
        <v>80</v>
      </c>
      <c r="T85" s="25">
        <v>61</v>
      </c>
      <c r="V85" s="25" t="s">
        <v>70</v>
      </c>
      <c r="X85" s="25" t="s">
        <v>80</v>
      </c>
      <c r="Y85" s="25" t="s">
        <v>79</v>
      </c>
    </row>
    <row r="86" spans="5:25" s="24" customFormat="1" hidden="1">
      <c r="E86" s="24">
        <v>610</v>
      </c>
      <c r="F86" s="25" t="s">
        <v>77</v>
      </c>
      <c r="G86" s="25" t="s">
        <v>76</v>
      </c>
      <c r="H86" s="25">
        <v>5</v>
      </c>
      <c r="I86" s="25" t="s">
        <v>77</v>
      </c>
      <c r="J86" s="25" t="s">
        <v>74</v>
      </c>
      <c r="K86" s="25" t="s">
        <v>69</v>
      </c>
      <c r="L86" s="25" t="s">
        <v>80</v>
      </c>
      <c r="M86" s="25" t="s">
        <v>78</v>
      </c>
      <c r="N86" s="25" t="s">
        <v>80</v>
      </c>
      <c r="O86" s="25">
        <v>61</v>
      </c>
      <c r="P86" s="25" t="s">
        <v>80</v>
      </c>
      <c r="Q86" s="25" t="s">
        <v>80</v>
      </c>
      <c r="R86" s="25" t="s">
        <v>72</v>
      </c>
      <c r="S86" s="25" t="s">
        <v>80</v>
      </c>
      <c r="T86" s="25">
        <v>61</v>
      </c>
      <c r="V86" s="25" t="s">
        <v>70</v>
      </c>
      <c r="X86" s="25" t="s">
        <v>80</v>
      </c>
      <c r="Y86" s="25" t="s">
        <v>79</v>
      </c>
    </row>
    <row r="87" spans="5:25" s="24" customFormat="1" hidden="1">
      <c r="E87" s="24">
        <v>611</v>
      </c>
      <c r="F87" s="25" t="s">
        <v>80</v>
      </c>
      <c r="G87" s="25" t="s">
        <v>76</v>
      </c>
      <c r="H87" s="25">
        <v>6</v>
      </c>
      <c r="I87" s="25" t="s">
        <v>80</v>
      </c>
      <c r="J87" s="25" t="s">
        <v>74</v>
      </c>
      <c r="K87" s="25" t="s">
        <v>69</v>
      </c>
      <c r="L87" s="25" t="s">
        <v>80</v>
      </c>
      <c r="M87" s="25" t="s">
        <v>78</v>
      </c>
      <c r="N87" s="25" t="s">
        <v>80</v>
      </c>
      <c r="O87" s="25">
        <v>61</v>
      </c>
      <c r="P87" s="25" t="s">
        <v>80</v>
      </c>
      <c r="Q87" s="25" t="s">
        <v>80</v>
      </c>
      <c r="R87" s="25" t="s">
        <v>72</v>
      </c>
      <c r="S87" s="25" t="s">
        <v>80</v>
      </c>
      <c r="T87" s="25">
        <v>61</v>
      </c>
      <c r="V87" s="25" t="s">
        <v>70</v>
      </c>
      <c r="X87" s="25" t="s">
        <v>80</v>
      </c>
      <c r="Y87" s="25" t="s">
        <v>79</v>
      </c>
    </row>
    <row r="88" spans="5:25" s="24" customFormat="1" hidden="1">
      <c r="E88" s="24">
        <v>612</v>
      </c>
      <c r="F88" s="25" t="s">
        <v>80</v>
      </c>
      <c r="G88" s="25" t="s">
        <v>76</v>
      </c>
      <c r="H88" s="25">
        <v>6</v>
      </c>
      <c r="I88" s="25" t="s">
        <v>80</v>
      </c>
      <c r="J88" s="25" t="s">
        <v>74</v>
      </c>
      <c r="K88" s="25" t="s">
        <v>69</v>
      </c>
      <c r="L88" s="25" t="s">
        <v>80</v>
      </c>
      <c r="M88" s="25" t="s">
        <v>78</v>
      </c>
      <c r="N88" s="25" t="s">
        <v>80</v>
      </c>
      <c r="O88" s="25">
        <v>61</v>
      </c>
      <c r="P88" s="25" t="s">
        <v>80</v>
      </c>
      <c r="Q88" s="25" t="s">
        <v>80</v>
      </c>
      <c r="R88" s="25" t="s">
        <v>72</v>
      </c>
      <c r="S88" s="25" t="s">
        <v>80</v>
      </c>
      <c r="T88" s="25">
        <v>61</v>
      </c>
      <c r="V88" s="25" t="s">
        <v>70</v>
      </c>
      <c r="X88" s="25" t="s">
        <v>80</v>
      </c>
      <c r="Y88" s="25" t="s">
        <v>79</v>
      </c>
    </row>
    <row r="89" spans="5:25" s="24" customFormat="1" hidden="1">
      <c r="E89" s="24">
        <v>601</v>
      </c>
      <c r="F89" s="25" t="s">
        <v>80</v>
      </c>
      <c r="G89" s="25" t="s">
        <v>76</v>
      </c>
      <c r="H89" s="25">
        <v>6</v>
      </c>
      <c r="I89" s="25" t="s">
        <v>80</v>
      </c>
      <c r="J89" s="25" t="s">
        <v>74</v>
      </c>
      <c r="K89" s="25" t="s">
        <v>69</v>
      </c>
      <c r="L89" s="25" t="s">
        <v>80</v>
      </c>
      <c r="M89" s="25" t="s">
        <v>78</v>
      </c>
      <c r="N89" s="25" t="s">
        <v>80</v>
      </c>
      <c r="O89" s="25">
        <v>61</v>
      </c>
      <c r="P89" s="25" t="s">
        <v>80</v>
      </c>
      <c r="Q89" s="25" t="s">
        <v>80</v>
      </c>
      <c r="R89" s="25" t="s">
        <v>72</v>
      </c>
      <c r="S89" s="25" t="s">
        <v>80</v>
      </c>
      <c r="T89" s="25">
        <v>61</v>
      </c>
      <c r="V89" s="25" t="s">
        <v>70</v>
      </c>
      <c r="X89" s="25" t="s">
        <v>80</v>
      </c>
      <c r="Y89" s="25" t="s">
        <v>79</v>
      </c>
    </row>
    <row r="90" spans="5:25" s="24" customFormat="1" hidden="1">
      <c r="E90" s="24">
        <v>602</v>
      </c>
      <c r="F90" s="25" t="s">
        <v>80</v>
      </c>
      <c r="G90" s="25" t="s">
        <v>76</v>
      </c>
      <c r="H90" s="25">
        <v>6</v>
      </c>
      <c r="I90" s="25" t="s">
        <v>80</v>
      </c>
      <c r="J90" s="25" t="s">
        <v>74</v>
      </c>
      <c r="K90" s="25" t="s">
        <v>69</v>
      </c>
      <c r="L90" s="25" t="s">
        <v>80</v>
      </c>
      <c r="M90" s="25" t="s">
        <v>78</v>
      </c>
      <c r="N90" s="25" t="s">
        <v>80</v>
      </c>
      <c r="O90" s="25">
        <v>61</v>
      </c>
      <c r="P90" s="25" t="s">
        <v>80</v>
      </c>
      <c r="Q90" s="25" t="s">
        <v>80</v>
      </c>
      <c r="R90" s="25" t="s">
        <v>72</v>
      </c>
      <c r="S90" s="25" t="s">
        <v>80</v>
      </c>
      <c r="T90" s="25">
        <v>61</v>
      </c>
      <c r="V90" s="25" t="s">
        <v>70</v>
      </c>
      <c r="X90" s="25" t="s">
        <v>80</v>
      </c>
      <c r="Y90" s="25" t="s">
        <v>79</v>
      </c>
    </row>
    <row r="91" spans="5:25" s="24" customFormat="1" hidden="1">
      <c r="E91" s="24">
        <v>603</v>
      </c>
      <c r="F91" s="25" t="s">
        <v>80</v>
      </c>
      <c r="G91" s="25" t="s">
        <v>76</v>
      </c>
      <c r="H91" s="25">
        <v>6</v>
      </c>
      <c r="I91" s="25" t="s">
        <v>80</v>
      </c>
      <c r="J91" s="25" t="s">
        <v>74</v>
      </c>
      <c r="K91" s="25" t="s">
        <v>69</v>
      </c>
      <c r="L91" s="25" t="s">
        <v>80</v>
      </c>
      <c r="M91" s="25" t="s">
        <v>78</v>
      </c>
      <c r="N91" s="25" t="s">
        <v>80</v>
      </c>
      <c r="O91" s="25">
        <v>61</v>
      </c>
      <c r="P91" s="25" t="s">
        <v>80</v>
      </c>
      <c r="Q91" s="25" t="s">
        <v>80</v>
      </c>
      <c r="R91" s="25" t="s">
        <v>72</v>
      </c>
      <c r="S91" s="25" t="s">
        <v>80</v>
      </c>
      <c r="T91" s="25">
        <v>61</v>
      </c>
      <c r="V91" s="25" t="s">
        <v>70</v>
      </c>
      <c r="X91" s="25" t="s">
        <v>80</v>
      </c>
      <c r="Y91" s="25" t="s">
        <v>79</v>
      </c>
    </row>
    <row r="92" spans="5:25" s="24" customFormat="1" hidden="1">
      <c r="E92" s="24">
        <v>604</v>
      </c>
      <c r="F92" s="25" t="s">
        <v>80</v>
      </c>
      <c r="G92" s="25" t="s">
        <v>76</v>
      </c>
      <c r="H92" s="25">
        <v>6</v>
      </c>
      <c r="I92" s="25" t="s">
        <v>80</v>
      </c>
      <c r="J92" s="25" t="s">
        <v>74</v>
      </c>
      <c r="K92" s="25" t="s">
        <v>69</v>
      </c>
      <c r="L92" s="25" t="s">
        <v>80</v>
      </c>
      <c r="M92" s="25" t="s">
        <v>78</v>
      </c>
      <c r="N92" s="25" t="s">
        <v>80</v>
      </c>
      <c r="O92" s="25">
        <v>61</v>
      </c>
      <c r="P92" s="25" t="s">
        <v>80</v>
      </c>
      <c r="Q92" s="25" t="s">
        <v>80</v>
      </c>
      <c r="R92" s="25" t="s">
        <v>72</v>
      </c>
      <c r="S92" s="25" t="s">
        <v>80</v>
      </c>
      <c r="T92" s="25">
        <v>61</v>
      </c>
      <c r="V92" s="25" t="s">
        <v>70</v>
      </c>
      <c r="X92" s="25" t="s">
        <v>80</v>
      </c>
      <c r="Y92" s="25" t="s">
        <v>79</v>
      </c>
    </row>
    <row r="93" spans="5:25" s="24" customFormat="1" hidden="1">
      <c r="E93" s="24">
        <v>605</v>
      </c>
      <c r="F93" s="25" t="s">
        <v>80</v>
      </c>
      <c r="G93" s="25" t="s">
        <v>76</v>
      </c>
      <c r="H93" s="25">
        <v>6</v>
      </c>
      <c r="I93" s="25" t="s">
        <v>80</v>
      </c>
      <c r="J93" s="25" t="s">
        <v>74</v>
      </c>
      <c r="K93" s="25" t="s">
        <v>69</v>
      </c>
      <c r="L93" s="25" t="s">
        <v>80</v>
      </c>
      <c r="M93" s="25" t="s">
        <v>78</v>
      </c>
      <c r="N93" s="25" t="s">
        <v>80</v>
      </c>
      <c r="O93" s="25">
        <v>61</v>
      </c>
      <c r="P93" s="25" t="s">
        <v>80</v>
      </c>
      <c r="Q93" s="25" t="s">
        <v>80</v>
      </c>
      <c r="R93" s="25" t="s">
        <v>72</v>
      </c>
      <c r="S93" s="25" t="s">
        <v>80</v>
      </c>
      <c r="T93" s="25">
        <v>61</v>
      </c>
      <c r="V93" s="25" t="s">
        <v>70</v>
      </c>
      <c r="X93" s="25" t="s">
        <v>80</v>
      </c>
      <c r="Y93" s="25" t="s">
        <v>79</v>
      </c>
    </row>
    <row r="94" spans="5:25" s="24" customFormat="1" hidden="1">
      <c r="E94" s="24">
        <v>606</v>
      </c>
      <c r="F94" s="25" t="s">
        <v>80</v>
      </c>
      <c r="G94" s="25" t="s">
        <v>76</v>
      </c>
      <c r="H94" s="25">
        <v>6</v>
      </c>
      <c r="I94" s="25" t="s">
        <v>80</v>
      </c>
      <c r="J94" s="25" t="s">
        <v>74</v>
      </c>
      <c r="K94" s="25" t="s">
        <v>69</v>
      </c>
      <c r="L94" s="25" t="s">
        <v>80</v>
      </c>
      <c r="M94" s="25" t="s">
        <v>78</v>
      </c>
      <c r="N94" s="25" t="s">
        <v>80</v>
      </c>
      <c r="O94" s="25">
        <v>61</v>
      </c>
      <c r="P94" s="25" t="s">
        <v>80</v>
      </c>
      <c r="Q94" s="25" t="s">
        <v>80</v>
      </c>
      <c r="R94" s="25" t="s">
        <v>72</v>
      </c>
      <c r="S94" s="25" t="s">
        <v>80</v>
      </c>
      <c r="T94" s="25">
        <v>61</v>
      </c>
      <c r="V94" s="25" t="s">
        <v>70</v>
      </c>
      <c r="X94" s="25" t="s">
        <v>80</v>
      </c>
      <c r="Y94" s="25" t="s">
        <v>79</v>
      </c>
    </row>
    <row r="95" spans="5:25" s="24" customFormat="1" hidden="1">
      <c r="E95" s="24">
        <v>607</v>
      </c>
      <c r="F95" s="25" t="s">
        <v>80</v>
      </c>
      <c r="G95" s="25" t="s">
        <v>76</v>
      </c>
      <c r="H95" s="25">
        <v>6</v>
      </c>
      <c r="I95" s="25" t="s">
        <v>80</v>
      </c>
      <c r="J95" s="25" t="s">
        <v>74</v>
      </c>
      <c r="K95" s="25" t="s">
        <v>69</v>
      </c>
      <c r="L95" s="25" t="s">
        <v>80</v>
      </c>
      <c r="M95" s="25" t="s">
        <v>78</v>
      </c>
      <c r="N95" s="25" t="s">
        <v>80</v>
      </c>
      <c r="O95" s="25">
        <v>61</v>
      </c>
      <c r="P95" s="25" t="s">
        <v>80</v>
      </c>
      <c r="Q95" s="25" t="s">
        <v>80</v>
      </c>
      <c r="R95" s="25" t="s">
        <v>72</v>
      </c>
      <c r="S95" s="25" t="s">
        <v>80</v>
      </c>
      <c r="T95" s="25">
        <v>61</v>
      </c>
      <c r="V95" s="25" t="s">
        <v>70</v>
      </c>
      <c r="X95" s="25" t="s">
        <v>80</v>
      </c>
      <c r="Y95" s="25" t="s">
        <v>79</v>
      </c>
    </row>
    <row r="96" spans="5:25" s="24" customFormat="1" hidden="1">
      <c r="E96" s="24">
        <v>708</v>
      </c>
      <c r="F96" s="25" t="s">
        <v>80</v>
      </c>
      <c r="G96" s="25" t="s">
        <v>76</v>
      </c>
      <c r="H96" s="25">
        <v>6</v>
      </c>
      <c r="I96" s="25" t="s">
        <v>80</v>
      </c>
      <c r="J96" s="25" t="s">
        <v>74</v>
      </c>
      <c r="K96" s="25" t="s">
        <v>69</v>
      </c>
      <c r="L96" s="25" t="s">
        <v>81</v>
      </c>
      <c r="M96" s="25" t="s">
        <v>78</v>
      </c>
      <c r="N96" s="25" t="s">
        <v>81</v>
      </c>
      <c r="O96" s="25">
        <v>71</v>
      </c>
      <c r="P96" s="25" t="s">
        <v>81</v>
      </c>
      <c r="Q96" s="25" t="s">
        <v>81</v>
      </c>
      <c r="R96" s="25" t="s">
        <v>72</v>
      </c>
      <c r="S96" s="25" t="s">
        <v>81</v>
      </c>
      <c r="T96" s="25">
        <v>71</v>
      </c>
      <c r="V96" s="25" t="s">
        <v>70</v>
      </c>
      <c r="X96" s="25" t="s">
        <v>80</v>
      </c>
      <c r="Y96" s="25" t="s">
        <v>79</v>
      </c>
    </row>
    <row r="97" spans="5:25" s="24" customFormat="1" hidden="1">
      <c r="E97" s="24">
        <v>709</v>
      </c>
      <c r="F97" s="25" t="s">
        <v>80</v>
      </c>
      <c r="G97" s="25" t="s">
        <v>76</v>
      </c>
      <c r="H97" s="25">
        <v>6</v>
      </c>
      <c r="I97" s="25" t="s">
        <v>80</v>
      </c>
      <c r="J97" s="25" t="s">
        <v>74</v>
      </c>
      <c r="K97" s="25" t="s">
        <v>69</v>
      </c>
      <c r="L97" s="25" t="s">
        <v>81</v>
      </c>
      <c r="M97" s="25" t="s">
        <v>78</v>
      </c>
      <c r="N97" s="25" t="s">
        <v>81</v>
      </c>
      <c r="O97" s="25">
        <v>71</v>
      </c>
      <c r="P97" s="25" t="s">
        <v>81</v>
      </c>
      <c r="Q97" s="25" t="s">
        <v>81</v>
      </c>
      <c r="R97" s="25" t="s">
        <v>72</v>
      </c>
      <c r="S97" s="25" t="s">
        <v>81</v>
      </c>
      <c r="T97" s="25">
        <v>71</v>
      </c>
      <c r="V97" s="25" t="s">
        <v>70</v>
      </c>
      <c r="X97" s="25" t="s">
        <v>80</v>
      </c>
      <c r="Y97" s="25" t="s">
        <v>79</v>
      </c>
    </row>
    <row r="98" spans="5:25" s="24" customFormat="1" hidden="1">
      <c r="E98" s="24">
        <v>710</v>
      </c>
      <c r="F98" s="25" t="s">
        <v>80</v>
      </c>
      <c r="G98" s="25" t="s">
        <v>76</v>
      </c>
      <c r="H98" s="25">
        <v>6</v>
      </c>
      <c r="I98" s="25" t="s">
        <v>80</v>
      </c>
      <c r="J98" s="25" t="s">
        <v>74</v>
      </c>
      <c r="K98" s="25" t="s">
        <v>69</v>
      </c>
      <c r="L98" s="25" t="s">
        <v>81</v>
      </c>
      <c r="M98" s="25" t="s">
        <v>78</v>
      </c>
      <c r="N98" s="25" t="s">
        <v>81</v>
      </c>
      <c r="O98" s="25">
        <v>71</v>
      </c>
      <c r="P98" s="25" t="s">
        <v>81</v>
      </c>
      <c r="Q98" s="25" t="s">
        <v>81</v>
      </c>
      <c r="R98" s="25" t="s">
        <v>72</v>
      </c>
      <c r="S98" s="25" t="s">
        <v>81</v>
      </c>
      <c r="T98" s="25">
        <v>71</v>
      </c>
      <c r="V98" s="25" t="s">
        <v>70</v>
      </c>
      <c r="X98" s="25" t="s">
        <v>80</v>
      </c>
      <c r="Y98" s="25" t="s">
        <v>79</v>
      </c>
    </row>
    <row r="99" spans="5:25" s="24" customFormat="1" hidden="1">
      <c r="E99" s="24">
        <v>711</v>
      </c>
      <c r="F99" s="25" t="s">
        <v>81</v>
      </c>
      <c r="G99" s="25" t="s">
        <v>76</v>
      </c>
      <c r="H99" s="25">
        <v>6</v>
      </c>
      <c r="I99" s="25" t="s">
        <v>80</v>
      </c>
      <c r="J99" s="25" t="s">
        <v>74</v>
      </c>
      <c r="K99" s="25" t="s">
        <v>69</v>
      </c>
      <c r="L99" s="25" t="s">
        <v>81</v>
      </c>
      <c r="M99" s="25" t="s">
        <v>78</v>
      </c>
      <c r="N99" s="25" t="s">
        <v>81</v>
      </c>
      <c r="O99" s="25">
        <v>71</v>
      </c>
      <c r="P99" s="25" t="s">
        <v>81</v>
      </c>
      <c r="Q99" s="25" t="s">
        <v>81</v>
      </c>
      <c r="R99" s="25" t="s">
        <v>72</v>
      </c>
      <c r="S99" s="25" t="s">
        <v>81</v>
      </c>
      <c r="T99" s="25">
        <v>71</v>
      </c>
      <c r="V99" s="25" t="s">
        <v>70</v>
      </c>
      <c r="X99" s="25" t="s">
        <v>80</v>
      </c>
      <c r="Y99" s="25" t="s">
        <v>79</v>
      </c>
    </row>
    <row r="100" spans="5:25" s="24" customFormat="1" hidden="1">
      <c r="E100" s="24">
        <v>712</v>
      </c>
      <c r="F100" s="25" t="s">
        <v>81</v>
      </c>
      <c r="G100" s="25" t="s">
        <v>76</v>
      </c>
      <c r="H100" s="25">
        <v>6</v>
      </c>
      <c r="I100" s="25" t="s">
        <v>80</v>
      </c>
      <c r="J100" s="25" t="s">
        <v>74</v>
      </c>
      <c r="K100" s="25" t="s">
        <v>69</v>
      </c>
      <c r="L100" s="25" t="s">
        <v>81</v>
      </c>
      <c r="M100" s="25" t="s">
        <v>78</v>
      </c>
      <c r="N100" s="25" t="s">
        <v>81</v>
      </c>
      <c r="O100" s="25">
        <v>71</v>
      </c>
      <c r="P100" s="25" t="s">
        <v>81</v>
      </c>
      <c r="Q100" s="25" t="s">
        <v>81</v>
      </c>
      <c r="R100" s="25" t="s">
        <v>72</v>
      </c>
      <c r="S100" s="25" t="s">
        <v>81</v>
      </c>
      <c r="T100" s="25">
        <v>71</v>
      </c>
      <c r="V100" s="25" t="s">
        <v>70</v>
      </c>
      <c r="X100" s="25" t="s">
        <v>80</v>
      </c>
      <c r="Y100" s="25" t="s">
        <v>79</v>
      </c>
    </row>
    <row r="101" spans="5:25" s="24" customFormat="1" hidden="1">
      <c r="E101" s="24">
        <v>701</v>
      </c>
      <c r="F101" s="25" t="s">
        <v>81</v>
      </c>
      <c r="G101" s="25" t="s">
        <v>76</v>
      </c>
      <c r="H101" s="25">
        <v>6</v>
      </c>
      <c r="I101" s="25" t="s">
        <v>80</v>
      </c>
      <c r="J101" s="25" t="s">
        <v>74</v>
      </c>
      <c r="K101" s="25" t="s">
        <v>69</v>
      </c>
      <c r="L101" s="25" t="s">
        <v>81</v>
      </c>
      <c r="M101" s="25" t="s">
        <v>78</v>
      </c>
      <c r="N101" s="25" t="s">
        <v>81</v>
      </c>
      <c r="O101" s="25">
        <v>71</v>
      </c>
      <c r="P101" s="25" t="s">
        <v>81</v>
      </c>
      <c r="Q101" s="25" t="s">
        <v>81</v>
      </c>
      <c r="R101" s="25" t="s">
        <v>72</v>
      </c>
      <c r="S101" s="25" t="s">
        <v>81</v>
      </c>
      <c r="T101" s="25">
        <v>71</v>
      </c>
      <c r="V101" s="25" t="s">
        <v>70</v>
      </c>
      <c r="X101" s="25" t="s">
        <v>80</v>
      </c>
      <c r="Y101" s="25" t="s">
        <v>79</v>
      </c>
    </row>
    <row r="102" spans="5:25" s="24" customFormat="1" hidden="1">
      <c r="E102" s="24">
        <v>702</v>
      </c>
      <c r="F102" s="25" t="s">
        <v>81</v>
      </c>
      <c r="G102" s="25" t="s">
        <v>76</v>
      </c>
      <c r="H102" s="25">
        <v>6</v>
      </c>
      <c r="I102" s="25" t="s">
        <v>80</v>
      </c>
      <c r="J102" s="25" t="s">
        <v>74</v>
      </c>
      <c r="K102" s="25" t="s">
        <v>69</v>
      </c>
      <c r="L102" s="25" t="s">
        <v>81</v>
      </c>
      <c r="M102" s="25" t="s">
        <v>78</v>
      </c>
      <c r="N102" s="25" t="s">
        <v>81</v>
      </c>
      <c r="O102" s="25">
        <v>71</v>
      </c>
      <c r="P102" s="25" t="s">
        <v>81</v>
      </c>
      <c r="Q102" s="25" t="s">
        <v>81</v>
      </c>
      <c r="R102" s="25" t="s">
        <v>72</v>
      </c>
      <c r="S102" s="25" t="s">
        <v>81</v>
      </c>
      <c r="T102" s="25">
        <v>71</v>
      </c>
      <c r="V102" s="25" t="s">
        <v>70</v>
      </c>
      <c r="X102" s="25" t="s">
        <v>80</v>
      </c>
      <c r="Y102" s="25" t="s">
        <v>79</v>
      </c>
    </row>
    <row r="103" spans="5:25" s="24" customFormat="1" hidden="1">
      <c r="E103" s="24">
        <v>703</v>
      </c>
      <c r="F103" s="25" t="s">
        <v>81</v>
      </c>
      <c r="G103" s="25" t="s">
        <v>76</v>
      </c>
      <c r="H103" s="25">
        <v>6</v>
      </c>
      <c r="I103" s="25" t="s">
        <v>80</v>
      </c>
      <c r="J103" s="25" t="s">
        <v>74</v>
      </c>
      <c r="K103" s="25" t="s">
        <v>69</v>
      </c>
      <c r="L103" s="25" t="s">
        <v>81</v>
      </c>
      <c r="M103" s="25" t="s">
        <v>78</v>
      </c>
      <c r="N103" s="25" t="s">
        <v>81</v>
      </c>
      <c r="O103" s="25">
        <v>71</v>
      </c>
      <c r="P103" s="25" t="s">
        <v>81</v>
      </c>
      <c r="Q103" s="25" t="s">
        <v>81</v>
      </c>
      <c r="R103" s="25" t="s">
        <v>72</v>
      </c>
      <c r="S103" s="25" t="s">
        <v>81</v>
      </c>
      <c r="T103" s="25">
        <v>71</v>
      </c>
      <c r="V103" s="25" t="s">
        <v>70</v>
      </c>
      <c r="X103" s="25" t="s">
        <v>80</v>
      </c>
      <c r="Y103" s="25" t="s">
        <v>79</v>
      </c>
    </row>
    <row r="104" spans="5:25" s="24" customFormat="1" hidden="1">
      <c r="E104" s="24">
        <v>704</v>
      </c>
      <c r="F104" s="25" t="s">
        <v>81</v>
      </c>
      <c r="G104" s="25" t="s">
        <v>76</v>
      </c>
      <c r="H104" s="25">
        <v>6</v>
      </c>
      <c r="I104" s="25" t="s">
        <v>80</v>
      </c>
      <c r="J104" s="25" t="s">
        <v>74</v>
      </c>
      <c r="K104" s="25" t="s">
        <v>69</v>
      </c>
      <c r="L104" s="25" t="s">
        <v>81</v>
      </c>
      <c r="M104" s="25" t="s">
        <v>78</v>
      </c>
      <c r="N104" s="25" t="s">
        <v>81</v>
      </c>
      <c r="O104" s="25">
        <v>71</v>
      </c>
      <c r="P104" s="25" t="s">
        <v>81</v>
      </c>
      <c r="Q104" s="25" t="s">
        <v>81</v>
      </c>
      <c r="R104" s="25" t="s">
        <v>72</v>
      </c>
      <c r="S104" s="25" t="s">
        <v>81</v>
      </c>
      <c r="T104" s="25">
        <v>71</v>
      </c>
      <c r="V104" s="25" t="s">
        <v>70</v>
      </c>
      <c r="X104" s="25" t="s">
        <v>80</v>
      </c>
      <c r="Y104" s="25" t="s">
        <v>79</v>
      </c>
    </row>
    <row r="105" spans="5:25" s="24" customFormat="1" hidden="1">
      <c r="E105" s="24">
        <v>705</v>
      </c>
      <c r="F105" s="25" t="s">
        <v>81</v>
      </c>
      <c r="G105" s="25" t="s">
        <v>76</v>
      </c>
      <c r="H105" s="25">
        <v>6</v>
      </c>
      <c r="I105" s="25" t="s">
        <v>80</v>
      </c>
      <c r="J105" s="25" t="s">
        <v>74</v>
      </c>
      <c r="K105" s="25" t="s">
        <v>69</v>
      </c>
      <c r="L105" s="25" t="s">
        <v>81</v>
      </c>
      <c r="M105" s="25" t="s">
        <v>78</v>
      </c>
      <c r="N105" s="25" t="s">
        <v>81</v>
      </c>
      <c r="O105" s="25">
        <v>71</v>
      </c>
      <c r="P105" s="25" t="s">
        <v>81</v>
      </c>
      <c r="Q105" s="25" t="s">
        <v>81</v>
      </c>
      <c r="R105" s="25" t="s">
        <v>72</v>
      </c>
      <c r="S105" s="25" t="s">
        <v>81</v>
      </c>
      <c r="T105" s="25">
        <v>71</v>
      </c>
      <c r="V105" s="25" t="s">
        <v>70</v>
      </c>
      <c r="X105" s="25" t="s">
        <v>80</v>
      </c>
      <c r="Y105" s="25" t="s">
        <v>79</v>
      </c>
    </row>
    <row r="106" spans="5:25" s="24" customFormat="1" hidden="1">
      <c r="E106" s="24">
        <v>706</v>
      </c>
      <c r="F106" s="25" t="s">
        <v>81</v>
      </c>
      <c r="G106" s="25" t="s">
        <v>76</v>
      </c>
      <c r="H106" s="25">
        <v>6</v>
      </c>
      <c r="I106" s="25" t="s">
        <v>80</v>
      </c>
      <c r="J106" s="25" t="s">
        <v>74</v>
      </c>
      <c r="K106" s="25" t="s">
        <v>69</v>
      </c>
      <c r="L106" s="25" t="s">
        <v>81</v>
      </c>
      <c r="M106" s="25" t="s">
        <v>78</v>
      </c>
      <c r="N106" s="25" t="s">
        <v>81</v>
      </c>
      <c r="O106" s="25">
        <v>71</v>
      </c>
      <c r="P106" s="25" t="s">
        <v>81</v>
      </c>
      <c r="Q106" s="25" t="s">
        <v>81</v>
      </c>
      <c r="R106" s="25" t="s">
        <v>72</v>
      </c>
      <c r="S106" s="25" t="s">
        <v>81</v>
      </c>
      <c r="T106" s="25">
        <v>71</v>
      </c>
      <c r="V106" s="25" t="s">
        <v>70</v>
      </c>
      <c r="X106" s="25" t="s">
        <v>80</v>
      </c>
      <c r="Y106" s="25" t="s">
        <v>79</v>
      </c>
    </row>
    <row r="107" spans="5:25" s="24" customFormat="1" hidden="1">
      <c r="E107" s="24">
        <v>707</v>
      </c>
      <c r="F107" s="25" t="s">
        <v>81</v>
      </c>
      <c r="G107" s="25" t="s">
        <v>76</v>
      </c>
      <c r="H107" s="25">
        <v>6</v>
      </c>
      <c r="I107" s="25" t="s">
        <v>80</v>
      </c>
      <c r="J107" s="25" t="s">
        <v>74</v>
      </c>
      <c r="K107" s="25" t="s">
        <v>69</v>
      </c>
      <c r="L107" s="25" t="s">
        <v>81</v>
      </c>
      <c r="M107" s="25" t="s">
        <v>78</v>
      </c>
      <c r="N107" s="25" t="s">
        <v>81</v>
      </c>
      <c r="O107" s="25">
        <v>71</v>
      </c>
      <c r="P107" s="25" t="s">
        <v>81</v>
      </c>
      <c r="Q107" s="25" t="s">
        <v>81</v>
      </c>
      <c r="R107" s="25" t="s">
        <v>72</v>
      </c>
      <c r="S107" s="25" t="s">
        <v>81</v>
      </c>
      <c r="T107" s="25">
        <v>71</v>
      </c>
      <c r="V107" s="25" t="s">
        <v>70</v>
      </c>
      <c r="X107" s="25" t="s">
        <v>80</v>
      </c>
      <c r="Y107" s="25" t="s">
        <v>79</v>
      </c>
    </row>
    <row r="108" spans="5:25" s="24" customFormat="1" hidden="1">
      <c r="E108" s="24">
        <v>808</v>
      </c>
      <c r="F108" s="25" t="s">
        <v>81</v>
      </c>
      <c r="G108" s="25" t="s">
        <v>76</v>
      </c>
      <c r="H108" s="25">
        <v>6</v>
      </c>
      <c r="I108" s="25" t="s">
        <v>80</v>
      </c>
      <c r="J108" s="25" t="s">
        <v>74</v>
      </c>
      <c r="K108" s="25" t="s">
        <v>69</v>
      </c>
      <c r="L108" s="25" t="s">
        <v>82</v>
      </c>
      <c r="M108" s="25" t="s">
        <v>83</v>
      </c>
      <c r="N108" s="25" t="s">
        <v>82</v>
      </c>
      <c r="O108" s="25">
        <v>81</v>
      </c>
      <c r="P108" s="25" t="s">
        <v>82</v>
      </c>
      <c r="Q108" s="25" t="s">
        <v>82</v>
      </c>
      <c r="R108" s="25" t="s">
        <v>72</v>
      </c>
      <c r="S108" s="25" t="s">
        <v>82</v>
      </c>
      <c r="T108" s="25">
        <v>81</v>
      </c>
      <c r="V108" s="25" t="s">
        <v>70</v>
      </c>
      <c r="X108" s="25" t="s">
        <v>80</v>
      </c>
      <c r="Y108" s="25" t="s">
        <v>79</v>
      </c>
    </row>
    <row r="109" spans="5:25" s="24" customFormat="1" hidden="1">
      <c r="E109" s="24">
        <v>809</v>
      </c>
      <c r="F109" s="25" t="s">
        <v>81</v>
      </c>
      <c r="G109" s="25" t="s">
        <v>76</v>
      </c>
      <c r="H109" s="25">
        <v>6</v>
      </c>
      <c r="I109" s="25" t="s">
        <v>80</v>
      </c>
      <c r="J109" s="25" t="s">
        <v>74</v>
      </c>
      <c r="K109" s="25" t="s">
        <v>69</v>
      </c>
      <c r="L109" s="25" t="s">
        <v>82</v>
      </c>
      <c r="M109" s="25" t="s">
        <v>83</v>
      </c>
      <c r="N109" s="25" t="s">
        <v>82</v>
      </c>
      <c r="O109" s="25">
        <v>81</v>
      </c>
      <c r="P109" s="25" t="s">
        <v>82</v>
      </c>
      <c r="Q109" s="25" t="s">
        <v>82</v>
      </c>
      <c r="R109" s="25" t="s">
        <v>72</v>
      </c>
      <c r="S109" s="25" t="s">
        <v>82</v>
      </c>
      <c r="T109" s="25">
        <v>81</v>
      </c>
      <c r="V109" s="25" t="s">
        <v>70</v>
      </c>
      <c r="X109" s="25" t="s">
        <v>80</v>
      </c>
      <c r="Y109" s="25" t="s">
        <v>79</v>
      </c>
    </row>
    <row r="110" spans="5:25" s="24" customFormat="1" hidden="1">
      <c r="E110" s="24">
        <v>810</v>
      </c>
      <c r="F110" s="25" t="s">
        <v>81</v>
      </c>
      <c r="G110" s="25" t="s">
        <v>76</v>
      </c>
      <c r="H110" s="25">
        <v>6</v>
      </c>
      <c r="I110" s="25" t="s">
        <v>80</v>
      </c>
      <c r="J110" s="25" t="s">
        <v>74</v>
      </c>
      <c r="K110" s="25" t="s">
        <v>69</v>
      </c>
      <c r="L110" s="25" t="s">
        <v>82</v>
      </c>
      <c r="M110" s="25" t="s">
        <v>83</v>
      </c>
      <c r="N110" s="25" t="s">
        <v>82</v>
      </c>
      <c r="O110" s="25">
        <v>81</v>
      </c>
      <c r="P110" s="25" t="s">
        <v>82</v>
      </c>
      <c r="Q110" s="25" t="s">
        <v>82</v>
      </c>
      <c r="R110" s="25" t="s">
        <v>72</v>
      </c>
      <c r="S110" s="25" t="s">
        <v>82</v>
      </c>
      <c r="T110" s="25">
        <v>81</v>
      </c>
      <c r="V110" s="25" t="s">
        <v>70</v>
      </c>
      <c r="X110" s="25" t="s">
        <v>80</v>
      </c>
      <c r="Y110" s="25" t="s">
        <v>79</v>
      </c>
    </row>
    <row r="111" spans="5:25" s="24" customFormat="1" hidden="1">
      <c r="E111" s="24">
        <v>811</v>
      </c>
      <c r="F111" s="25" t="s">
        <v>82</v>
      </c>
      <c r="G111" s="25" t="s">
        <v>76</v>
      </c>
      <c r="H111" s="25">
        <v>6</v>
      </c>
      <c r="I111" s="25" t="s">
        <v>80</v>
      </c>
      <c r="J111" s="25" t="s">
        <v>74</v>
      </c>
      <c r="K111" s="25" t="s">
        <v>69</v>
      </c>
      <c r="L111" s="25" t="s">
        <v>82</v>
      </c>
      <c r="M111" s="25" t="s">
        <v>83</v>
      </c>
      <c r="N111" s="25" t="s">
        <v>82</v>
      </c>
      <c r="O111" s="25">
        <v>81</v>
      </c>
      <c r="P111" s="25" t="s">
        <v>82</v>
      </c>
      <c r="Q111" s="25" t="s">
        <v>82</v>
      </c>
      <c r="R111" s="25" t="s">
        <v>72</v>
      </c>
      <c r="S111" s="25" t="s">
        <v>82</v>
      </c>
      <c r="T111" s="25">
        <v>81</v>
      </c>
      <c r="V111" s="25" t="s">
        <v>70</v>
      </c>
      <c r="X111" s="25" t="s">
        <v>80</v>
      </c>
      <c r="Y111" s="25" t="s">
        <v>79</v>
      </c>
    </row>
    <row r="112" spans="5:25" s="24" customFormat="1" hidden="1">
      <c r="E112" s="24">
        <v>812</v>
      </c>
      <c r="F112" s="25" t="s">
        <v>82</v>
      </c>
      <c r="G112" s="25" t="s">
        <v>76</v>
      </c>
      <c r="H112" s="25">
        <v>6</v>
      </c>
      <c r="I112" s="25" t="s">
        <v>80</v>
      </c>
      <c r="J112" s="25" t="s">
        <v>74</v>
      </c>
      <c r="K112" s="25" t="s">
        <v>69</v>
      </c>
      <c r="L112" s="25" t="s">
        <v>82</v>
      </c>
      <c r="M112" s="25" t="s">
        <v>83</v>
      </c>
      <c r="N112" s="25" t="s">
        <v>82</v>
      </c>
      <c r="O112" s="25">
        <v>81</v>
      </c>
      <c r="P112" s="25" t="s">
        <v>82</v>
      </c>
      <c r="Q112" s="25" t="s">
        <v>82</v>
      </c>
      <c r="R112" s="25" t="s">
        <v>72</v>
      </c>
      <c r="S112" s="25" t="s">
        <v>82</v>
      </c>
      <c r="T112" s="25">
        <v>81</v>
      </c>
      <c r="V112" s="25" t="s">
        <v>70</v>
      </c>
      <c r="X112" s="25" t="s">
        <v>80</v>
      </c>
      <c r="Y112" s="25" t="s">
        <v>79</v>
      </c>
    </row>
    <row r="113" spans="5:25" s="24" customFormat="1" hidden="1">
      <c r="E113" s="24">
        <v>801</v>
      </c>
      <c r="F113" s="25" t="s">
        <v>82</v>
      </c>
      <c r="G113" s="25" t="s">
        <v>76</v>
      </c>
      <c r="H113" s="25">
        <v>6</v>
      </c>
      <c r="I113" s="25" t="s">
        <v>80</v>
      </c>
      <c r="J113" s="25" t="s">
        <v>74</v>
      </c>
      <c r="K113" s="25" t="s">
        <v>69</v>
      </c>
      <c r="L113" s="25" t="s">
        <v>82</v>
      </c>
      <c r="M113" s="25" t="s">
        <v>83</v>
      </c>
      <c r="N113" s="25" t="s">
        <v>82</v>
      </c>
      <c r="O113" s="25">
        <v>81</v>
      </c>
      <c r="P113" s="25" t="s">
        <v>82</v>
      </c>
      <c r="Q113" s="25" t="s">
        <v>82</v>
      </c>
      <c r="R113" s="25" t="s">
        <v>72</v>
      </c>
      <c r="S113" s="25" t="s">
        <v>82</v>
      </c>
      <c r="T113" s="25">
        <v>81</v>
      </c>
      <c r="V113" s="25" t="s">
        <v>70</v>
      </c>
      <c r="X113" s="25" t="s">
        <v>80</v>
      </c>
      <c r="Y113" s="25" t="s">
        <v>79</v>
      </c>
    </row>
    <row r="114" spans="5:25" s="24" customFormat="1" hidden="1">
      <c r="E114" s="24">
        <v>802</v>
      </c>
      <c r="F114" s="25" t="s">
        <v>82</v>
      </c>
      <c r="G114" s="25" t="s">
        <v>76</v>
      </c>
      <c r="H114" s="25">
        <v>6</v>
      </c>
      <c r="I114" s="25" t="s">
        <v>80</v>
      </c>
      <c r="J114" s="25" t="s">
        <v>74</v>
      </c>
      <c r="K114" s="25" t="s">
        <v>69</v>
      </c>
      <c r="L114" s="25" t="s">
        <v>82</v>
      </c>
      <c r="M114" s="25" t="s">
        <v>83</v>
      </c>
      <c r="N114" s="25" t="s">
        <v>82</v>
      </c>
      <c r="O114" s="25">
        <v>81</v>
      </c>
      <c r="P114" s="25" t="s">
        <v>82</v>
      </c>
      <c r="Q114" s="25" t="s">
        <v>82</v>
      </c>
      <c r="R114" s="25" t="s">
        <v>72</v>
      </c>
      <c r="S114" s="25" t="s">
        <v>82</v>
      </c>
      <c r="T114" s="25">
        <v>81</v>
      </c>
      <c r="V114" s="25" t="s">
        <v>70</v>
      </c>
      <c r="X114" s="25" t="s">
        <v>80</v>
      </c>
      <c r="Y114" s="25" t="s">
        <v>79</v>
      </c>
    </row>
    <row r="115" spans="5:25" s="24" customFormat="1" hidden="1">
      <c r="E115" s="24">
        <v>803</v>
      </c>
      <c r="F115" s="25" t="s">
        <v>82</v>
      </c>
      <c r="G115" s="25" t="s">
        <v>76</v>
      </c>
      <c r="H115" s="25">
        <v>6</v>
      </c>
      <c r="I115" s="25" t="s">
        <v>80</v>
      </c>
      <c r="J115" s="25" t="s">
        <v>74</v>
      </c>
      <c r="K115" s="25" t="s">
        <v>69</v>
      </c>
      <c r="L115" s="25" t="s">
        <v>82</v>
      </c>
      <c r="M115" s="25" t="s">
        <v>83</v>
      </c>
      <c r="N115" s="25" t="s">
        <v>82</v>
      </c>
      <c r="O115" s="25">
        <v>81</v>
      </c>
      <c r="P115" s="25" t="s">
        <v>82</v>
      </c>
      <c r="Q115" s="25" t="s">
        <v>82</v>
      </c>
      <c r="R115" s="25" t="s">
        <v>72</v>
      </c>
      <c r="S115" s="25" t="s">
        <v>82</v>
      </c>
      <c r="T115" s="25">
        <v>81</v>
      </c>
      <c r="V115" s="25" t="s">
        <v>70</v>
      </c>
      <c r="X115" s="25" t="s">
        <v>80</v>
      </c>
      <c r="Y115" s="25" t="s">
        <v>79</v>
      </c>
    </row>
    <row r="116" spans="5:25" s="24" customFormat="1" hidden="1">
      <c r="E116" s="24">
        <v>804</v>
      </c>
      <c r="F116" s="25" t="s">
        <v>82</v>
      </c>
      <c r="G116" s="25" t="s">
        <v>76</v>
      </c>
      <c r="H116" s="25">
        <v>6</v>
      </c>
      <c r="I116" s="25" t="s">
        <v>80</v>
      </c>
      <c r="J116" s="25" t="s">
        <v>74</v>
      </c>
      <c r="K116" s="25" t="s">
        <v>69</v>
      </c>
      <c r="L116" s="25" t="s">
        <v>82</v>
      </c>
      <c r="M116" s="25" t="s">
        <v>83</v>
      </c>
      <c r="N116" s="25" t="s">
        <v>82</v>
      </c>
      <c r="O116" s="25">
        <v>81</v>
      </c>
      <c r="P116" s="25" t="s">
        <v>82</v>
      </c>
      <c r="Q116" s="25" t="s">
        <v>82</v>
      </c>
      <c r="R116" s="25" t="s">
        <v>72</v>
      </c>
      <c r="S116" s="25" t="s">
        <v>82</v>
      </c>
      <c r="T116" s="25">
        <v>81</v>
      </c>
      <c r="V116" s="25" t="s">
        <v>70</v>
      </c>
      <c r="X116" s="25" t="s">
        <v>80</v>
      </c>
      <c r="Y116" s="25" t="s">
        <v>79</v>
      </c>
    </row>
    <row r="117" spans="5:25" s="24" customFormat="1" hidden="1">
      <c r="E117" s="24">
        <v>805</v>
      </c>
      <c r="F117" s="25" t="s">
        <v>82</v>
      </c>
      <c r="G117" s="25" t="s">
        <v>76</v>
      </c>
      <c r="H117" s="25">
        <v>6</v>
      </c>
      <c r="I117" s="25" t="s">
        <v>80</v>
      </c>
      <c r="J117" s="25" t="s">
        <v>74</v>
      </c>
      <c r="K117" s="25" t="s">
        <v>69</v>
      </c>
      <c r="L117" s="25" t="s">
        <v>82</v>
      </c>
      <c r="M117" s="25" t="s">
        <v>83</v>
      </c>
      <c r="N117" s="25" t="s">
        <v>82</v>
      </c>
      <c r="O117" s="25">
        <v>81</v>
      </c>
      <c r="P117" s="25" t="s">
        <v>82</v>
      </c>
      <c r="Q117" s="25" t="s">
        <v>82</v>
      </c>
      <c r="R117" s="25" t="s">
        <v>72</v>
      </c>
      <c r="S117" s="25" t="s">
        <v>82</v>
      </c>
      <c r="T117" s="25">
        <v>81</v>
      </c>
      <c r="V117" s="25" t="s">
        <v>70</v>
      </c>
      <c r="X117" s="25" t="s">
        <v>80</v>
      </c>
      <c r="Y117" s="25" t="s">
        <v>79</v>
      </c>
    </row>
    <row r="118" spans="5:25" s="24" customFormat="1" hidden="1">
      <c r="E118" s="24">
        <v>806</v>
      </c>
      <c r="F118" s="25" t="s">
        <v>82</v>
      </c>
      <c r="G118" s="25" t="s">
        <v>76</v>
      </c>
      <c r="H118" s="25">
        <v>6</v>
      </c>
      <c r="I118" s="25" t="s">
        <v>80</v>
      </c>
      <c r="J118" s="25" t="s">
        <v>74</v>
      </c>
      <c r="K118" s="25" t="s">
        <v>69</v>
      </c>
      <c r="L118" s="25" t="s">
        <v>82</v>
      </c>
      <c r="M118" s="25" t="s">
        <v>83</v>
      </c>
      <c r="N118" s="25" t="s">
        <v>82</v>
      </c>
      <c r="O118" s="25">
        <v>81</v>
      </c>
      <c r="P118" s="25" t="s">
        <v>82</v>
      </c>
      <c r="Q118" s="25" t="s">
        <v>82</v>
      </c>
      <c r="R118" s="25" t="s">
        <v>72</v>
      </c>
      <c r="S118" s="25" t="s">
        <v>82</v>
      </c>
      <c r="T118" s="25">
        <v>81</v>
      </c>
      <c r="V118" s="25" t="s">
        <v>70</v>
      </c>
      <c r="X118" s="25" t="s">
        <v>80</v>
      </c>
      <c r="Y118" s="25" t="s">
        <v>79</v>
      </c>
    </row>
    <row r="119" spans="5:25" s="24" customFormat="1" hidden="1">
      <c r="E119" s="24">
        <v>807</v>
      </c>
      <c r="F119" s="25" t="s">
        <v>82</v>
      </c>
      <c r="G119" s="25" t="s">
        <v>76</v>
      </c>
      <c r="H119" s="25">
        <v>6</v>
      </c>
      <c r="I119" s="25" t="s">
        <v>80</v>
      </c>
      <c r="J119" s="25" t="s">
        <v>74</v>
      </c>
      <c r="K119" s="25" t="s">
        <v>69</v>
      </c>
      <c r="L119" s="25" t="s">
        <v>82</v>
      </c>
      <c r="M119" s="25" t="s">
        <v>83</v>
      </c>
      <c r="N119" s="25" t="s">
        <v>82</v>
      </c>
      <c r="O119" s="25">
        <v>81</v>
      </c>
      <c r="P119" s="25" t="s">
        <v>82</v>
      </c>
      <c r="Q119" s="25" t="s">
        <v>82</v>
      </c>
      <c r="R119" s="25" t="s">
        <v>72</v>
      </c>
      <c r="S119" s="25" t="s">
        <v>82</v>
      </c>
      <c r="T119" s="25">
        <v>81</v>
      </c>
      <c r="V119" s="25" t="s">
        <v>70</v>
      </c>
      <c r="X119" s="25" t="s">
        <v>80</v>
      </c>
      <c r="Y119" s="25" t="s">
        <v>79</v>
      </c>
    </row>
    <row r="120" spans="5:25" s="24" customFormat="1" hidden="1">
      <c r="E120" s="24">
        <v>908</v>
      </c>
      <c r="F120" s="25" t="s">
        <v>82</v>
      </c>
      <c r="G120" s="25" t="s">
        <v>76</v>
      </c>
      <c r="H120" s="25">
        <v>6</v>
      </c>
      <c r="I120" s="25" t="s">
        <v>80</v>
      </c>
      <c r="J120" s="25" t="s">
        <v>74</v>
      </c>
      <c r="K120" s="25" t="s">
        <v>69</v>
      </c>
      <c r="L120" s="25" t="s">
        <v>84</v>
      </c>
      <c r="M120" s="25" t="s">
        <v>83</v>
      </c>
      <c r="N120" s="25" t="s">
        <v>84</v>
      </c>
      <c r="O120" s="25">
        <v>91</v>
      </c>
      <c r="P120" s="25" t="s">
        <v>84</v>
      </c>
      <c r="Q120" s="25" t="s">
        <v>84</v>
      </c>
      <c r="R120" s="25" t="s">
        <v>72</v>
      </c>
      <c r="S120" s="25" t="s">
        <v>84</v>
      </c>
      <c r="T120" s="25">
        <v>91</v>
      </c>
      <c r="V120" s="25" t="s">
        <v>70</v>
      </c>
      <c r="X120" s="25" t="s">
        <v>80</v>
      </c>
      <c r="Y120" s="25" t="s">
        <v>79</v>
      </c>
    </row>
    <row r="121" spans="5:25" s="24" customFormat="1" hidden="1">
      <c r="E121" s="24">
        <v>909</v>
      </c>
      <c r="F121" s="25" t="s">
        <v>82</v>
      </c>
      <c r="G121" s="25" t="s">
        <v>76</v>
      </c>
      <c r="H121" s="25">
        <v>6</v>
      </c>
      <c r="I121" s="25" t="s">
        <v>80</v>
      </c>
      <c r="J121" s="25" t="s">
        <v>74</v>
      </c>
      <c r="K121" s="25" t="s">
        <v>69</v>
      </c>
      <c r="L121" s="25" t="s">
        <v>84</v>
      </c>
      <c r="M121" s="25" t="s">
        <v>83</v>
      </c>
      <c r="N121" s="25" t="s">
        <v>84</v>
      </c>
      <c r="O121" s="25">
        <v>91</v>
      </c>
      <c r="P121" s="25" t="s">
        <v>84</v>
      </c>
      <c r="Q121" s="25" t="s">
        <v>84</v>
      </c>
      <c r="R121" s="25" t="s">
        <v>72</v>
      </c>
      <c r="S121" s="25" t="s">
        <v>84</v>
      </c>
      <c r="T121" s="25">
        <v>91</v>
      </c>
      <c r="V121" s="25" t="s">
        <v>70</v>
      </c>
      <c r="X121" s="25" t="s">
        <v>80</v>
      </c>
      <c r="Y121" s="25" t="s">
        <v>79</v>
      </c>
    </row>
    <row r="122" spans="5:25" s="24" customFormat="1" hidden="1">
      <c r="E122" s="24">
        <v>910</v>
      </c>
      <c r="F122" s="25" t="s">
        <v>82</v>
      </c>
      <c r="G122" s="25" t="s">
        <v>76</v>
      </c>
      <c r="H122" s="25">
        <v>6</v>
      </c>
      <c r="I122" s="25" t="s">
        <v>80</v>
      </c>
      <c r="J122" s="25" t="s">
        <v>74</v>
      </c>
      <c r="K122" s="25" t="s">
        <v>69</v>
      </c>
      <c r="L122" s="25" t="s">
        <v>84</v>
      </c>
      <c r="M122" s="25" t="s">
        <v>83</v>
      </c>
      <c r="N122" s="25" t="s">
        <v>84</v>
      </c>
      <c r="O122" s="25">
        <v>91</v>
      </c>
      <c r="P122" s="25" t="s">
        <v>84</v>
      </c>
      <c r="Q122" s="25" t="s">
        <v>84</v>
      </c>
      <c r="R122" s="25" t="s">
        <v>72</v>
      </c>
      <c r="S122" s="25" t="s">
        <v>84</v>
      </c>
      <c r="T122" s="25">
        <v>91</v>
      </c>
      <c r="V122" s="25" t="s">
        <v>70</v>
      </c>
      <c r="X122" s="25" t="s">
        <v>80</v>
      </c>
      <c r="Y122" s="25" t="s">
        <v>79</v>
      </c>
    </row>
    <row r="123" spans="5:25" s="24" customFormat="1" hidden="1">
      <c r="E123" s="24">
        <v>911</v>
      </c>
      <c r="F123" s="25" t="s">
        <v>84</v>
      </c>
      <c r="G123" s="25" t="s">
        <v>76</v>
      </c>
      <c r="H123" s="25">
        <v>6</v>
      </c>
      <c r="I123" s="25" t="s">
        <v>80</v>
      </c>
      <c r="J123" s="25" t="s">
        <v>74</v>
      </c>
      <c r="K123" s="25" t="s">
        <v>69</v>
      </c>
      <c r="L123" s="25" t="s">
        <v>84</v>
      </c>
      <c r="M123" s="25" t="s">
        <v>83</v>
      </c>
      <c r="N123" s="25" t="s">
        <v>84</v>
      </c>
      <c r="O123" s="25">
        <v>91</v>
      </c>
      <c r="P123" s="25" t="s">
        <v>84</v>
      </c>
      <c r="Q123" s="25" t="s">
        <v>84</v>
      </c>
      <c r="R123" s="25" t="s">
        <v>72</v>
      </c>
      <c r="S123" s="25" t="s">
        <v>84</v>
      </c>
      <c r="T123" s="25">
        <v>91</v>
      </c>
      <c r="V123" s="25" t="s">
        <v>70</v>
      </c>
      <c r="X123" s="25" t="s">
        <v>80</v>
      </c>
      <c r="Y123" s="25" t="s">
        <v>79</v>
      </c>
    </row>
    <row r="124" spans="5:25" s="24" customFormat="1" hidden="1">
      <c r="E124" s="24">
        <v>912</v>
      </c>
      <c r="F124" s="25" t="s">
        <v>84</v>
      </c>
      <c r="G124" s="25" t="s">
        <v>76</v>
      </c>
      <c r="H124" s="25">
        <v>6</v>
      </c>
      <c r="I124" s="25" t="s">
        <v>80</v>
      </c>
      <c r="J124" s="25" t="s">
        <v>74</v>
      </c>
      <c r="K124" s="25" t="s">
        <v>69</v>
      </c>
      <c r="L124" s="25" t="s">
        <v>84</v>
      </c>
      <c r="M124" s="25" t="s">
        <v>83</v>
      </c>
      <c r="N124" s="25" t="s">
        <v>84</v>
      </c>
      <c r="O124" s="25">
        <v>91</v>
      </c>
      <c r="P124" s="25" t="s">
        <v>84</v>
      </c>
      <c r="Q124" s="25" t="s">
        <v>84</v>
      </c>
      <c r="R124" s="25" t="s">
        <v>72</v>
      </c>
      <c r="S124" s="25" t="s">
        <v>84</v>
      </c>
      <c r="T124" s="25">
        <v>91</v>
      </c>
      <c r="V124" s="25" t="s">
        <v>70</v>
      </c>
      <c r="X124" s="25" t="s">
        <v>80</v>
      </c>
      <c r="Y124" s="25" t="s">
        <v>79</v>
      </c>
    </row>
    <row r="125" spans="5:25" s="24" customFormat="1" hidden="1">
      <c r="E125" s="24">
        <v>901</v>
      </c>
      <c r="F125" s="25" t="s">
        <v>84</v>
      </c>
      <c r="G125" s="25" t="s">
        <v>76</v>
      </c>
      <c r="H125" s="25">
        <v>6</v>
      </c>
      <c r="I125" s="25" t="s">
        <v>80</v>
      </c>
      <c r="J125" s="25" t="s">
        <v>74</v>
      </c>
      <c r="K125" s="25" t="s">
        <v>69</v>
      </c>
      <c r="L125" s="25" t="s">
        <v>84</v>
      </c>
      <c r="M125" s="25" t="s">
        <v>83</v>
      </c>
      <c r="N125" s="25" t="s">
        <v>84</v>
      </c>
      <c r="O125" s="25">
        <v>91</v>
      </c>
      <c r="P125" s="25" t="s">
        <v>84</v>
      </c>
      <c r="Q125" s="25" t="s">
        <v>84</v>
      </c>
      <c r="R125" s="25" t="s">
        <v>72</v>
      </c>
      <c r="S125" s="25" t="s">
        <v>84</v>
      </c>
      <c r="T125" s="25">
        <v>91</v>
      </c>
      <c r="V125" s="25" t="s">
        <v>70</v>
      </c>
      <c r="X125" s="25" t="s">
        <v>80</v>
      </c>
      <c r="Y125" s="25" t="s">
        <v>79</v>
      </c>
    </row>
    <row r="126" spans="5:25" s="24" customFormat="1" hidden="1">
      <c r="E126" s="24">
        <v>902</v>
      </c>
      <c r="F126" s="25" t="s">
        <v>84</v>
      </c>
      <c r="G126" s="25" t="s">
        <v>76</v>
      </c>
      <c r="H126" s="25">
        <v>6</v>
      </c>
      <c r="I126" s="25" t="s">
        <v>80</v>
      </c>
      <c r="J126" s="25" t="s">
        <v>74</v>
      </c>
      <c r="K126" s="25" t="s">
        <v>69</v>
      </c>
      <c r="L126" s="25" t="s">
        <v>84</v>
      </c>
      <c r="M126" s="25" t="s">
        <v>83</v>
      </c>
      <c r="N126" s="25" t="s">
        <v>84</v>
      </c>
      <c r="O126" s="25">
        <v>91</v>
      </c>
      <c r="P126" s="25" t="s">
        <v>84</v>
      </c>
      <c r="Q126" s="25" t="s">
        <v>84</v>
      </c>
      <c r="R126" s="25" t="s">
        <v>72</v>
      </c>
      <c r="S126" s="25" t="s">
        <v>84</v>
      </c>
      <c r="T126" s="25">
        <v>91</v>
      </c>
      <c r="V126" s="25" t="s">
        <v>70</v>
      </c>
      <c r="X126" s="25" t="s">
        <v>80</v>
      </c>
      <c r="Y126" s="25" t="s">
        <v>79</v>
      </c>
    </row>
    <row r="127" spans="5:25" s="24" customFormat="1" hidden="1">
      <c r="E127" s="24">
        <v>903</v>
      </c>
      <c r="F127" s="25" t="s">
        <v>84</v>
      </c>
      <c r="G127" s="25" t="s">
        <v>76</v>
      </c>
      <c r="H127" s="25">
        <v>6</v>
      </c>
      <c r="I127" s="25" t="s">
        <v>80</v>
      </c>
      <c r="J127" s="25" t="s">
        <v>74</v>
      </c>
      <c r="K127" s="25" t="s">
        <v>69</v>
      </c>
      <c r="L127" s="25" t="s">
        <v>84</v>
      </c>
      <c r="M127" s="25" t="s">
        <v>83</v>
      </c>
      <c r="N127" s="25" t="s">
        <v>84</v>
      </c>
      <c r="O127" s="25">
        <v>91</v>
      </c>
      <c r="P127" s="25" t="s">
        <v>84</v>
      </c>
      <c r="Q127" s="25" t="s">
        <v>84</v>
      </c>
      <c r="R127" s="25" t="s">
        <v>72</v>
      </c>
      <c r="S127" s="25" t="s">
        <v>84</v>
      </c>
      <c r="T127" s="25">
        <v>91</v>
      </c>
      <c r="V127" s="25" t="s">
        <v>70</v>
      </c>
      <c r="X127" s="25" t="s">
        <v>80</v>
      </c>
      <c r="Y127" s="25" t="s">
        <v>79</v>
      </c>
    </row>
    <row r="128" spans="5:25" s="24" customFormat="1" hidden="1">
      <c r="E128" s="24">
        <v>904</v>
      </c>
      <c r="F128" s="25" t="s">
        <v>84</v>
      </c>
      <c r="G128" s="25" t="s">
        <v>76</v>
      </c>
      <c r="H128" s="25">
        <v>6</v>
      </c>
      <c r="I128" s="25" t="s">
        <v>80</v>
      </c>
      <c r="J128" s="25" t="s">
        <v>74</v>
      </c>
      <c r="K128" s="25" t="s">
        <v>69</v>
      </c>
      <c r="L128" s="25" t="s">
        <v>84</v>
      </c>
      <c r="M128" s="25" t="s">
        <v>83</v>
      </c>
      <c r="N128" s="25" t="s">
        <v>84</v>
      </c>
      <c r="O128" s="25">
        <v>91</v>
      </c>
      <c r="P128" s="25" t="s">
        <v>84</v>
      </c>
      <c r="Q128" s="25" t="s">
        <v>84</v>
      </c>
      <c r="R128" s="25" t="s">
        <v>72</v>
      </c>
      <c r="S128" s="25" t="s">
        <v>84</v>
      </c>
      <c r="T128" s="25">
        <v>91</v>
      </c>
      <c r="V128" s="25" t="s">
        <v>70</v>
      </c>
      <c r="X128" s="25" t="s">
        <v>80</v>
      </c>
      <c r="Y128" s="25" t="s">
        <v>79</v>
      </c>
    </row>
    <row r="129" spans="5:25" s="24" customFormat="1" hidden="1">
      <c r="E129" s="24">
        <v>905</v>
      </c>
      <c r="F129" s="25" t="s">
        <v>84</v>
      </c>
      <c r="G129" s="25" t="s">
        <v>76</v>
      </c>
      <c r="H129" s="25">
        <v>6</v>
      </c>
      <c r="I129" s="25" t="s">
        <v>80</v>
      </c>
      <c r="J129" s="25" t="s">
        <v>74</v>
      </c>
      <c r="K129" s="25" t="s">
        <v>69</v>
      </c>
      <c r="L129" s="25" t="s">
        <v>84</v>
      </c>
      <c r="M129" s="25" t="s">
        <v>83</v>
      </c>
      <c r="N129" s="25" t="s">
        <v>84</v>
      </c>
      <c r="O129" s="25">
        <v>91</v>
      </c>
      <c r="P129" s="25" t="s">
        <v>84</v>
      </c>
      <c r="Q129" s="25" t="s">
        <v>84</v>
      </c>
      <c r="R129" s="25" t="s">
        <v>72</v>
      </c>
      <c r="S129" s="25" t="s">
        <v>84</v>
      </c>
      <c r="T129" s="25">
        <v>91</v>
      </c>
      <c r="V129" s="25" t="s">
        <v>70</v>
      </c>
      <c r="X129" s="25" t="s">
        <v>80</v>
      </c>
      <c r="Y129" s="25" t="s">
        <v>79</v>
      </c>
    </row>
    <row r="130" spans="5:25" s="24" customFormat="1" hidden="1">
      <c r="E130" s="24">
        <v>906</v>
      </c>
      <c r="F130" s="25" t="s">
        <v>84</v>
      </c>
      <c r="G130" s="25" t="s">
        <v>76</v>
      </c>
      <c r="H130" s="25">
        <v>6</v>
      </c>
      <c r="I130" s="25" t="s">
        <v>80</v>
      </c>
      <c r="J130" s="25" t="s">
        <v>74</v>
      </c>
      <c r="K130" s="25" t="s">
        <v>69</v>
      </c>
      <c r="L130" s="25" t="s">
        <v>84</v>
      </c>
      <c r="M130" s="25" t="s">
        <v>83</v>
      </c>
      <c r="N130" s="25" t="s">
        <v>84</v>
      </c>
      <c r="O130" s="25">
        <v>91</v>
      </c>
      <c r="P130" s="25" t="s">
        <v>84</v>
      </c>
      <c r="Q130" s="25" t="s">
        <v>84</v>
      </c>
      <c r="R130" s="25" t="s">
        <v>72</v>
      </c>
      <c r="S130" s="25" t="s">
        <v>84</v>
      </c>
      <c r="T130" s="25">
        <v>91</v>
      </c>
      <c r="V130" s="25" t="s">
        <v>70</v>
      </c>
      <c r="X130" s="25" t="s">
        <v>80</v>
      </c>
      <c r="Y130" s="25" t="s">
        <v>79</v>
      </c>
    </row>
    <row r="131" spans="5:25" s="24" customFormat="1" hidden="1">
      <c r="E131" s="24">
        <v>907</v>
      </c>
      <c r="F131" s="25" t="s">
        <v>84</v>
      </c>
      <c r="G131" s="25" t="s">
        <v>76</v>
      </c>
      <c r="H131" s="25">
        <v>6</v>
      </c>
      <c r="I131" s="25" t="s">
        <v>80</v>
      </c>
      <c r="J131" s="25" t="s">
        <v>74</v>
      </c>
      <c r="K131" s="25" t="s">
        <v>69</v>
      </c>
      <c r="L131" s="25" t="s">
        <v>84</v>
      </c>
      <c r="M131" s="25" t="s">
        <v>83</v>
      </c>
      <c r="N131" s="25" t="s">
        <v>84</v>
      </c>
      <c r="O131" s="25">
        <v>91</v>
      </c>
      <c r="P131" s="25" t="s">
        <v>84</v>
      </c>
      <c r="Q131" s="25" t="s">
        <v>84</v>
      </c>
      <c r="R131" s="25" t="s">
        <v>72</v>
      </c>
      <c r="S131" s="25" t="s">
        <v>84</v>
      </c>
      <c r="T131" s="25">
        <v>91</v>
      </c>
      <c r="V131" s="25" t="s">
        <v>70</v>
      </c>
      <c r="X131" s="25" t="s">
        <v>80</v>
      </c>
      <c r="Y131" s="25" t="s">
        <v>79</v>
      </c>
    </row>
  </sheetData>
  <sheetProtection algorithmName="SHA-512" hashValue="W4mGsYMadAtcYFO6/q4D6j3APZXjetXg6KpZgW24HfOJbSLYCd6yH+Lx0PTY8H73abKQLHKTTSdyIdfS/A51XA==" saltValue="igz/OH0GuA6oMz3vqalZ0g==" spinCount="100000" sheet="1" objects="1" scenarios="1" selectLockedCells="1"/>
  <mergeCells count="56">
    <mergeCell ref="Z2:AE2"/>
    <mergeCell ref="U3:W3"/>
    <mergeCell ref="X3:Y4"/>
    <mergeCell ref="B2:G2"/>
    <mergeCell ref="H2:J2"/>
    <mergeCell ref="K2:P2"/>
    <mergeCell ref="Q2:W2"/>
    <mergeCell ref="X2:Y2"/>
    <mergeCell ref="Q6:T6"/>
    <mergeCell ref="U6:W6"/>
    <mergeCell ref="Z3:AE3"/>
    <mergeCell ref="B4:G4"/>
    <mergeCell ref="H4:J4"/>
    <mergeCell ref="O4:P4"/>
    <mergeCell ref="Z4:AE9"/>
    <mergeCell ref="B5:D5"/>
    <mergeCell ref="E5:G5"/>
    <mergeCell ref="H5:J5"/>
    <mergeCell ref="O5:P5"/>
    <mergeCell ref="X5:Y5"/>
    <mergeCell ref="B3:G3"/>
    <mergeCell ref="H3:J3"/>
    <mergeCell ref="K3:P3"/>
    <mergeCell ref="Q3:T3"/>
    <mergeCell ref="K8:N8"/>
    <mergeCell ref="O8:P8"/>
    <mergeCell ref="Q8:T8"/>
    <mergeCell ref="X6:Y6"/>
    <mergeCell ref="B7:D7"/>
    <mergeCell ref="E7:G7"/>
    <mergeCell ref="H7:J7"/>
    <mergeCell ref="K7:N7"/>
    <mergeCell ref="O7:P7"/>
    <mergeCell ref="Q7:T7"/>
    <mergeCell ref="U7:W7"/>
    <mergeCell ref="X7:Y7"/>
    <mergeCell ref="B6:D6"/>
    <mergeCell ref="H6:J6"/>
    <mergeCell ref="K6:N6"/>
    <mergeCell ref="O6:P6"/>
    <mergeCell ref="B10:AE10"/>
    <mergeCell ref="B11:AE11"/>
    <mergeCell ref="B14:E14"/>
    <mergeCell ref="U8:W8"/>
    <mergeCell ref="X8:Y8"/>
    <mergeCell ref="B9:D9"/>
    <mergeCell ref="E9:G9"/>
    <mergeCell ref="H9:J9"/>
    <mergeCell ref="K9:N9"/>
    <mergeCell ref="O9:P9"/>
    <mergeCell ref="Q9:T9"/>
    <mergeCell ref="U9:W9"/>
    <mergeCell ref="X9:Y9"/>
    <mergeCell ref="B8:D8"/>
    <mergeCell ref="E8:G8"/>
    <mergeCell ref="H8:J8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AH80"/>
  <sheetViews>
    <sheetView zoomScaleNormal="100" workbookViewId="0">
      <selection activeCell="E13" sqref="E13:AE13"/>
    </sheetView>
  </sheetViews>
  <sheetFormatPr defaultRowHeight="17"/>
  <cols>
    <col min="1" max="1" width="0.1796875" customWidth="1"/>
    <col min="2" max="31" width="3.6328125" customWidth="1"/>
    <col min="32" max="32" width="0.36328125" hidden="1" customWidth="1"/>
    <col min="33" max="33" width="0" hidden="1" customWidth="1"/>
    <col min="34" max="34" width="2.6328125" hidden="1" customWidth="1"/>
    <col min="35" max="44" width="0" hidden="1" customWidth="1"/>
  </cols>
  <sheetData>
    <row r="1" spans="2:31" ht="1" customHeight="1" thickBot="1">
      <c r="B1" s="23"/>
    </row>
    <row r="2" spans="2:31" ht="12" customHeight="1">
      <c r="B2" s="722" t="s">
        <v>9</v>
      </c>
      <c r="C2" s="723"/>
      <c r="D2" s="723"/>
      <c r="E2" s="723"/>
      <c r="F2" s="723"/>
      <c r="G2" s="380"/>
      <c r="H2" s="717" t="str">
        <f>IF(AND(AE2&gt;0,AE2&lt;10),"A1進位","")</f>
        <v/>
      </c>
      <c r="I2" s="727"/>
      <c r="J2" s="717" t="str">
        <f>IF(AND(AE2&gt;0,AE2&lt;10),"B1不退","")</f>
        <v/>
      </c>
      <c r="K2" s="729"/>
      <c r="L2" s="721" t="str">
        <f>IF(AND(AE2&gt;0,AE2&lt;10),"B2退位","")</f>
        <v/>
      </c>
      <c r="M2" s="721"/>
      <c r="N2" s="715" t="str">
        <f>IF(AND(AE2&gt;2,AE2&lt;10),"B3三位","")</f>
        <v/>
      </c>
      <c r="O2" s="716"/>
      <c r="P2" s="721" t="str">
        <f>IF(AND(AE2&gt;3,AE2&lt;10),"B4二次","")</f>
        <v/>
      </c>
      <c r="Q2" s="721"/>
      <c r="R2" s="717" t="str">
        <f>IF(AND(AE2&gt;0,AE2&lt;10),"C1九九","")</f>
        <v/>
      </c>
      <c r="S2" s="716"/>
      <c r="T2" s="721" t="str">
        <f>IF(AND(AE2&gt;3,AE2&lt;10),"C2二位","")</f>
        <v/>
      </c>
      <c r="U2" s="721"/>
      <c r="V2" s="717" t="str">
        <f>IF(AND(AE2&gt;4,AE2&lt;10),"C3二位","")</f>
        <v/>
      </c>
      <c r="W2" s="721"/>
      <c r="X2" s="760" t="s">
        <v>238</v>
      </c>
      <c r="Y2" s="760"/>
      <c r="Z2" s="760"/>
      <c r="AA2" s="760"/>
      <c r="AB2" s="760"/>
      <c r="AC2" s="760"/>
      <c r="AD2" s="760"/>
      <c r="AE2" s="118"/>
    </row>
    <row r="3" spans="2:31" ht="12" customHeight="1" thickBot="1">
      <c r="B3" s="724" t="s">
        <v>237</v>
      </c>
      <c r="C3" s="725"/>
      <c r="D3" s="725"/>
      <c r="E3" s="725"/>
      <c r="F3" s="725"/>
      <c r="G3" s="726"/>
      <c r="H3" s="718" t="str">
        <f>IF(AND(AE2&gt;0,AE2&lt;10),"加法","")</f>
        <v/>
      </c>
      <c r="I3" s="728"/>
      <c r="J3" s="718" t="str">
        <f>IF(AND(AE2&gt;0,AE2&lt;10),"位減法","")</f>
        <v/>
      </c>
      <c r="K3" s="730"/>
      <c r="L3" s="714" t="str">
        <f>IF(AND(AE2&gt;0,AE2&lt;10),"減法","")</f>
        <v/>
      </c>
      <c r="M3" s="714"/>
      <c r="N3" s="718" t="str">
        <f>IF(AND(AE2&gt;2,AE2&lt;10),"數減法","")</f>
        <v/>
      </c>
      <c r="O3" s="719"/>
      <c r="P3" s="714" t="str">
        <f>IF(AND(AE2&gt;3,AE2&lt;10),"退位","")</f>
        <v/>
      </c>
      <c r="Q3" s="714"/>
      <c r="R3" s="718" t="str">
        <f>IF(AND(AE2&gt;0,AE2&lt;10),"乘法","")</f>
        <v/>
      </c>
      <c r="S3" s="719"/>
      <c r="T3" s="714" t="str">
        <f>IF(AND(AE2&gt;3,AE2&lt;10),"＊一位","")</f>
        <v/>
      </c>
      <c r="U3" s="714"/>
      <c r="V3" s="718" t="str">
        <f>IF(AND(AE2&gt;4,AE2&lt;10),"＊二位","")</f>
        <v/>
      </c>
      <c r="W3" s="714"/>
      <c r="X3" s="574" t="s">
        <v>94</v>
      </c>
      <c r="Y3" s="574"/>
      <c r="Z3" s="574"/>
      <c r="AA3" s="574" t="s">
        <v>236</v>
      </c>
      <c r="AB3" s="574"/>
      <c r="AC3" s="574"/>
      <c r="AD3" s="574"/>
      <c r="AE3" s="761"/>
    </row>
    <row r="4" spans="2:31" ht="14" customHeight="1">
      <c r="B4" s="694" t="s">
        <v>114</v>
      </c>
      <c r="C4" s="695"/>
      <c r="D4" s="696"/>
      <c r="E4" s="731" t="s">
        <v>131</v>
      </c>
      <c r="F4" s="731"/>
      <c r="G4" s="731"/>
      <c r="H4" s="703" t="str">
        <f>IF(AND(AE2&gt;0,AE2&lt;10),12,"")</f>
        <v/>
      </c>
      <c r="I4" s="703"/>
      <c r="J4" s="703" t="str">
        <f>IF(AND(AE2&gt;0,AE2&lt;10),12,"")</f>
        <v/>
      </c>
      <c r="K4" s="703"/>
      <c r="L4" s="703" t="str">
        <f>IF(AND(AE2&gt;0,AE2&lt;10),12,"")</f>
        <v/>
      </c>
      <c r="M4" s="703"/>
      <c r="N4" s="703" t="str">
        <f>IF(AND(AE2&gt;2,AE2&lt;10),10,"")</f>
        <v/>
      </c>
      <c r="O4" s="703"/>
      <c r="P4" s="703" t="str">
        <f>IF(AND(AE2&gt;3,AE2&lt;10),10,"")</f>
        <v/>
      </c>
      <c r="Q4" s="703"/>
      <c r="R4" s="703" t="str">
        <f>IF(AND(AE2&gt;0,AE2&lt;10),16,"")</f>
        <v/>
      </c>
      <c r="S4" s="703"/>
      <c r="T4" s="703" t="str">
        <f>IF(AND(AE2&gt;3,AE2&lt;10),12,"")</f>
        <v/>
      </c>
      <c r="U4" s="703"/>
      <c r="V4" s="703" t="str">
        <f>IF(AND(AE2&gt;4,AE2&lt;10),12,"")</f>
        <v/>
      </c>
      <c r="W4" s="745"/>
      <c r="X4" s="117"/>
      <c r="Y4" s="116"/>
      <c r="Z4" s="116"/>
      <c r="AA4" s="743" t="str">
        <f>IF(AND(AE2&gt;0,AE2&lt;10),VLOOKUP(AE2,B21:H29,3,FALSE),"")</f>
        <v/>
      </c>
      <c r="AB4" s="559"/>
      <c r="AC4" s="559"/>
      <c r="AD4" s="743" t="str">
        <f>IF(AND(AE2&gt;0,AE2&lt;10),VLOOKUP(AE2,B21:H29,2,FALSE),"")</f>
        <v/>
      </c>
      <c r="AE4" s="744"/>
    </row>
    <row r="5" spans="2:31" ht="14" customHeight="1" thickBot="1">
      <c r="B5" s="697"/>
      <c r="C5" s="698"/>
      <c r="D5" s="699"/>
      <c r="E5" s="675" t="s">
        <v>235</v>
      </c>
      <c r="F5" s="676"/>
      <c r="G5" s="676"/>
      <c r="H5" s="666"/>
      <c r="I5" s="667"/>
      <c r="J5" s="666"/>
      <c r="K5" s="666"/>
      <c r="L5" s="666"/>
      <c r="M5" s="667"/>
      <c r="N5" s="666"/>
      <c r="O5" s="667"/>
      <c r="P5" s="666"/>
      <c r="Q5" s="667"/>
      <c r="R5" s="666"/>
      <c r="S5" s="667"/>
      <c r="T5" s="666"/>
      <c r="U5" s="667"/>
      <c r="V5" s="666"/>
      <c r="W5" s="713"/>
      <c r="X5" s="338" t="s">
        <v>86</v>
      </c>
      <c r="Y5" s="756"/>
      <c r="Z5" s="756"/>
      <c r="AA5" s="762"/>
      <c r="AB5" s="763"/>
      <c r="AC5" s="763"/>
      <c r="AD5" s="763"/>
      <c r="AE5" s="764"/>
    </row>
    <row r="6" spans="2:31" ht="14" customHeight="1" thickBot="1">
      <c r="B6" s="700"/>
      <c r="C6" s="701"/>
      <c r="D6" s="702"/>
      <c r="E6" s="720" t="s">
        <v>201</v>
      </c>
      <c r="F6" s="720"/>
      <c r="G6" s="720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74"/>
      <c r="T6" s="674"/>
      <c r="U6" s="674"/>
      <c r="V6" s="674"/>
      <c r="W6" s="759"/>
      <c r="X6" s="750" t="s">
        <v>234</v>
      </c>
      <c r="Y6" s="751"/>
      <c r="Z6" s="751"/>
      <c r="AA6" s="751"/>
      <c r="AB6" s="751"/>
      <c r="AC6" s="751"/>
      <c r="AD6" s="751"/>
      <c r="AE6" s="752"/>
    </row>
    <row r="7" spans="2:31" ht="14" customHeight="1">
      <c r="B7" s="704" t="s">
        <v>233</v>
      </c>
      <c r="C7" s="705"/>
      <c r="D7" s="706"/>
      <c r="E7" s="679" t="s">
        <v>230</v>
      </c>
      <c r="F7" s="680"/>
      <c r="G7" s="681"/>
      <c r="H7" s="677" t="str">
        <f>IF(LEN(TRIM(H6))&gt;0,H6/H4,"")</f>
        <v/>
      </c>
      <c r="I7" s="678"/>
      <c r="J7" s="677" t="str">
        <f>IF(LEN(TRIM(J6))&gt;0,J6/J4,"")</f>
        <v/>
      </c>
      <c r="K7" s="678"/>
      <c r="L7" s="677" t="str">
        <f>IF(LEN(TRIM(L6))&gt;0,L6/L4,"")</f>
        <v/>
      </c>
      <c r="M7" s="678"/>
      <c r="N7" s="677" t="str">
        <f>IF(LEN(TRIM(N6))&gt;0,N6/N4,"")</f>
        <v/>
      </c>
      <c r="O7" s="678"/>
      <c r="P7" s="677" t="str">
        <f>IF(LEN(TRIM(P6))&gt;0,P6/P4,"")</f>
        <v/>
      </c>
      <c r="Q7" s="678"/>
      <c r="R7" s="677" t="str">
        <f>IF(LEN(TRIM(R6))&gt;0,R6/R4,"")</f>
        <v/>
      </c>
      <c r="S7" s="678"/>
      <c r="T7" s="677" t="str">
        <f>IF(LEN(TRIM(T6))&gt;0,T6/T4,"")</f>
        <v/>
      </c>
      <c r="U7" s="678"/>
      <c r="V7" s="677" t="str">
        <f>IF(LEN(TRIM(V6))&gt;0,V6/V4,"")</f>
        <v/>
      </c>
      <c r="W7" s="678"/>
      <c r="X7" s="753" t="str">
        <f>IF(AND(AE2&gt;0,AE2&lt;10),VLOOKUP(AE2,B21:H29,4,FALSE),"")</f>
        <v/>
      </c>
      <c r="Y7" s="754"/>
      <c r="Z7" s="754"/>
      <c r="AA7" s="754"/>
      <c r="AB7" s="757" t="str">
        <f>IF(AND(AE2&gt;0,AE2&lt;10),VLOOKUP(AE2,B21:H29,7,FALSE),"")</f>
        <v/>
      </c>
      <c r="AC7" s="757"/>
      <c r="AD7" s="757"/>
      <c r="AE7" s="758"/>
    </row>
    <row r="8" spans="2:31" ht="14" customHeight="1" thickBot="1">
      <c r="B8" s="707"/>
      <c r="C8" s="708"/>
      <c r="D8" s="709"/>
      <c r="E8" s="710" t="s">
        <v>89</v>
      </c>
      <c r="F8" s="711"/>
      <c r="G8" s="712"/>
      <c r="H8" s="682" t="str">
        <f ca="1">IF(OR(AE2="",H6=""),"",OFFSET(常模!B3,H6+(W20-2)*18,0,1,1))</f>
        <v/>
      </c>
      <c r="I8" s="683"/>
      <c r="J8" s="682" t="str">
        <f ca="1">IF(OR(AE2="",J6=""),"",OFFSET(常模!C3,J6+(W20-2)*18,0,1,1))</f>
        <v/>
      </c>
      <c r="K8" s="683"/>
      <c r="L8" s="682" t="str">
        <f ca="1">IF(OR(AE2="",L6=""),"",OFFSET(常模!D3,L6+(W20-2)*18,0,1,1))</f>
        <v/>
      </c>
      <c r="M8" s="683"/>
      <c r="N8" s="682" t="str">
        <f ca="1">IF(OR(AE2="",AE2&lt;3,N6=""),"",OFFSET(常模!E3,N6+(W20-2)*18,0,1,1))</f>
        <v/>
      </c>
      <c r="O8" s="683"/>
      <c r="P8" s="682" t="str">
        <f ca="1">IF(OR(AE2="",AE2&lt;4,P6=""),"",OFFSET(常模!F3,P6+(W20-2)*18,0,1,1))</f>
        <v/>
      </c>
      <c r="Q8" s="683"/>
      <c r="R8" s="682" t="str">
        <f ca="1">IF(OR(AE2="",R6=""),"",OFFSET(常模!G3,R6+(W20-2)*18,0,1,1))</f>
        <v/>
      </c>
      <c r="S8" s="683"/>
      <c r="T8" s="682" t="str">
        <f ca="1">IF(OR(AE2="",AE2&lt;4,T6=""),"",OFFSET(常模!H3,T6+(W20-2)*18,0,1,1))</f>
        <v/>
      </c>
      <c r="U8" s="683"/>
      <c r="V8" s="682" t="str">
        <f ca="1">IF(OR(AE2="",AE2&lt;5,V6=""),"",OFFSET(常模!I3,V6+(W20-2)*18,0,1,1))</f>
        <v/>
      </c>
      <c r="W8" s="732"/>
      <c r="X8" s="755" t="str">
        <f>IF(AND(Q26=1,LEN(TRIM(X7))&gt;0),"≦PR3","")</f>
        <v/>
      </c>
      <c r="Y8" s="756"/>
      <c r="Z8" s="756"/>
      <c r="AA8" s="756"/>
      <c r="AB8" s="765" t="str">
        <f>IF(AND(S26=1,LEN(TRIM(AB7))&gt;0),"≦PR3","")</f>
        <v/>
      </c>
      <c r="AC8" s="756"/>
      <c r="AD8" s="756"/>
      <c r="AE8" s="766"/>
    </row>
    <row r="9" spans="2:31" ht="14" customHeight="1">
      <c r="B9" s="668" t="s">
        <v>232</v>
      </c>
      <c r="C9" s="669"/>
      <c r="D9" s="670"/>
      <c r="E9" s="679" t="s">
        <v>230</v>
      </c>
      <c r="F9" s="680"/>
      <c r="G9" s="681"/>
      <c r="H9" s="677" t="str">
        <f>IF(OR(AE2="",H5="",H6=""),"",IF(H5=0,"未作答",H6/H5))</f>
        <v/>
      </c>
      <c r="I9" s="678"/>
      <c r="J9" s="677" t="str">
        <f>IF(OR(AE2="",J5="",J6=""),"",IF(J5=0,"未作答",J6/J5))</f>
        <v/>
      </c>
      <c r="K9" s="678"/>
      <c r="L9" s="677" t="str">
        <f>IF(OR(AE2="",L5="",L6=""),"",IF(L5=0,"未作答",L6/L5))</f>
        <v/>
      </c>
      <c r="M9" s="678"/>
      <c r="N9" s="677" t="str">
        <f>IF(OR(AE2="",N5="",N6=""),"",IF(N5=0,"未作答",N6/N5))</f>
        <v/>
      </c>
      <c r="O9" s="678"/>
      <c r="P9" s="677" t="str">
        <f>IF(OR(AE2="",P5="",P6=""),"",IF(P5=0,"未作答",P6/P5))</f>
        <v/>
      </c>
      <c r="Q9" s="678"/>
      <c r="R9" s="677" t="str">
        <f>IF(OR(AE2="",R5="",R6=""),"",IF(R5=0,"未作答",R6/R5))</f>
        <v/>
      </c>
      <c r="S9" s="678"/>
      <c r="T9" s="677" t="str">
        <f>IF(OR(AE2="",T5="",T6=""),"",IF(T5=0,"未作答",T6/T5))</f>
        <v/>
      </c>
      <c r="U9" s="678"/>
      <c r="V9" s="677" t="str">
        <f>IF(OR(AE2="",V5="",V6=""),"",IF(V5=0,"未作答",V6/V5))</f>
        <v/>
      </c>
      <c r="W9" s="733"/>
      <c r="X9" s="746" t="s">
        <v>525</v>
      </c>
      <c r="Y9" s="747"/>
      <c r="Z9" s="747"/>
      <c r="AA9" s="747"/>
      <c r="AB9" s="748"/>
      <c r="AC9" s="748"/>
      <c r="AD9" s="748"/>
      <c r="AE9" s="749"/>
    </row>
    <row r="10" spans="2:31" ht="14" customHeight="1" thickBot="1">
      <c r="B10" s="671"/>
      <c r="C10" s="672"/>
      <c r="D10" s="673"/>
      <c r="E10" s="684" t="s">
        <v>89</v>
      </c>
      <c r="F10" s="685"/>
      <c r="G10" s="686"/>
      <c r="H10" s="682" t="str">
        <f ca="1">IF(OR(AE2="",H6="",H5="",H5=0),"",OFFSET(常模!L2,(W20-2)*10+IF(H9=1,9,IF(H9=0,0,MID(H9,3,1)))+(W20-1),0,1,1))</f>
        <v/>
      </c>
      <c r="I10" s="683"/>
      <c r="J10" s="682" t="str">
        <f ca="1">IF(OR(AE2="",J6="",J5="",J5=0),"",OFFSET(常模!M2,(W20-2)*10+IF(J9=1,9,IF(J9=0,0,MID(J9,3,1)))+(W20-1),0,1,1))</f>
        <v/>
      </c>
      <c r="K10" s="683"/>
      <c r="L10" s="682" t="str">
        <f ca="1">IF(OR(AE2="",L6="",L5="",L5=0),"",OFFSET(常模!N2,(W20-2)*10+IF(L9=1,9,IF(L9=0,0,MID(L9,3,1)))+(W20-1),0,1,1))</f>
        <v/>
      </c>
      <c r="M10" s="683"/>
      <c r="N10" s="682" t="str">
        <f ca="1">IF(OR(AE2="",AE2&lt;3,N6="",N5="",N5=0),"",OFFSET(常模!O2,(W20-2)*10+IF(N9=1,9,IF(N9=0,0,MID(N9,3,1)))+(W20-1),0,1,1))</f>
        <v/>
      </c>
      <c r="O10" s="683"/>
      <c r="P10" s="682" t="str">
        <f ca="1">IF(OR(AE2="",AE2&lt;4,P6="",P5="",P5=0),"",OFFSET(常模!P2,(W20-2)*10+IF(P9=1,9,IF(P9=0,0,MID(P9,3,1)))+(W20-1),0,1,1))</f>
        <v/>
      </c>
      <c r="Q10" s="683"/>
      <c r="R10" s="682" t="str">
        <f ca="1">IF(OR(AE2="",R6="",R5="",R5=0),"",OFFSET(常模!Q2,(W20-2)*10+IF(R9=1,9,IF(R9=0,0,MID(R9,3,1)))+(W20-1),0,1,1))</f>
        <v/>
      </c>
      <c r="S10" s="683"/>
      <c r="T10" s="682" t="str">
        <f ca="1">IF(OR(AE2="",AE2&lt;4,T6="",T5="",T5=0),"",OFFSET(常模!R2,(W20-2)*10+IF(T9=1,9,IF(T9=0,0,MID(T9,3,1)))+(W20-1),0,1,1))</f>
        <v/>
      </c>
      <c r="U10" s="683"/>
      <c r="V10" s="682" t="str">
        <f ca="1">IF(OR(AE2="",AE2&lt;5,V6="",V5="",V5=0),"",OFFSET(常模!S2,(W20-2)*10+IF(V9=1,9,IF(V9=0,0,MID(V9,3,1)))+(W20-1),0,1,1))</f>
        <v/>
      </c>
      <c r="W10" s="732"/>
      <c r="X10" s="734" t="s">
        <v>524</v>
      </c>
      <c r="Y10" s="735"/>
      <c r="Z10" s="735"/>
      <c r="AA10" s="735"/>
      <c r="AB10" s="735"/>
      <c r="AC10" s="735"/>
      <c r="AD10" s="735"/>
      <c r="AE10" s="736"/>
    </row>
    <row r="11" spans="2:31" ht="14" customHeight="1">
      <c r="B11" s="668" t="s">
        <v>231</v>
      </c>
      <c r="C11" s="669"/>
      <c r="D11" s="670"/>
      <c r="E11" s="679" t="s">
        <v>230</v>
      </c>
      <c r="F11" s="680"/>
      <c r="G11" s="681"/>
      <c r="H11" s="677" t="str">
        <f>IF(AND(H5&gt;0, LEN(TRIM(H6))&gt;0),H9-H7,"")</f>
        <v/>
      </c>
      <c r="I11" s="678"/>
      <c r="J11" s="677" t="str">
        <f>IF(AND(J5&gt;0, LEN(TRIM(J6))&gt;0),J9-J7,"")</f>
        <v/>
      </c>
      <c r="K11" s="678"/>
      <c r="L11" s="677" t="str">
        <f>IF(AND(L5&gt;0, LEN(TRIM(L6))&gt;0),L9-L7,"")</f>
        <v/>
      </c>
      <c r="M11" s="678"/>
      <c r="N11" s="677" t="str">
        <f>IF(AND(N5&gt;0, LEN(TRIM(N6))&gt;0),N9-N7,"")</f>
        <v/>
      </c>
      <c r="O11" s="678"/>
      <c r="P11" s="677" t="str">
        <f>IF(AND(P5&gt;0, LEN(TRIM(P6))&gt;0),P9-P7,"")</f>
        <v/>
      </c>
      <c r="Q11" s="678"/>
      <c r="R11" s="677" t="str">
        <f>IF(AND(R5&gt;0, LEN(TRIM(R6))&gt;0),R9-R7,"")</f>
        <v/>
      </c>
      <c r="S11" s="678"/>
      <c r="T11" s="677" t="str">
        <f>IF(AND(T5&gt;0, LEN(TRIM(T6))&gt;0),T9-T7,"")</f>
        <v/>
      </c>
      <c r="U11" s="678"/>
      <c r="V11" s="677" t="str">
        <f>IF(AND(V5&gt;0, LEN(TRIM(V6))&gt;0),V9-V7,"")</f>
        <v/>
      </c>
      <c r="W11" s="733"/>
      <c r="X11" s="737"/>
      <c r="Y11" s="738"/>
      <c r="Z11" s="738"/>
      <c r="AA11" s="738"/>
      <c r="AB11" s="738"/>
      <c r="AC11" s="738"/>
      <c r="AD11" s="738"/>
      <c r="AE11" s="739"/>
    </row>
    <row r="12" spans="2:31" ht="14" customHeight="1" thickBot="1">
      <c r="B12" s="687" t="s">
        <v>229</v>
      </c>
      <c r="C12" s="688"/>
      <c r="D12" s="689"/>
      <c r="E12" s="684" t="s">
        <v>89</v>
      </c>
      <c r="F12" s="685"/>
      <c r="G12" s="686"/>
      <c r="H12" s="682" t="str">
        <f ca="1">IF(OR(AE2="",H6="",H5="",H9="未作答"),"",OFFSET(常模!V2,(W20-2)*10+IF(H11=0,9,IF(H11=1,0,9-MID(H11,3,1)))+(W20-1),0,1,1))</f>
        <v/>
      </c>
      <c r="I12" s="683"/>
      <c r="J12" s="682" t="str">
        <f ca="1">IF(OR(AE2="",J6="",J5="",J9="未作答"),"",OFFSET(常模!W2,(W20-2)*10+IF(J11=0,9,IF(J11=1,0,9-MID(J11,3,1)))+(W20-1),0,1,1))</f>
        <v/>
      </c>
      <c r="K12" s="683"/>
      <c r="L12" s="682" t="str">
        <f ca="1">IF(OR(AE2="",L6="",L5="",L9="未作答"),"",OFFSET(常模!X2,(W20-2)*10+IF(L11=0,9,IF(L11=1,0,9-MID(L11,3,1)))+(W20-1),0,1,1))</f>
        <v/>
      </c>
      <c r="M12" s="683"/>
      <c r="N12" s="682" t="str">
        <f ca="1">IF(OR(AE2="",AE2&lt;3,N6="",N5="",N9="未作答"),"",OFFSET(常模!Y2,(W20-2)*10+IF(N11=0,9,IF(N11=1,0,9-MID(N11,3,1)))+(W20-1),0,1,1))</f>
        <v/>
      </c>
      <c r="O12" s="683"/>
      <c r="P12" s="682" t="str">
        <f ca="1">IF(OR(AE2="",AE2&lt;4,P6="",P5="",P9="未作答"),"",OFFSET(常模!Z2,(W20-2)*10+IF(P11=0,9,IF(P11=1,0,9-MID(P11,3,1)))+(W20-1),0,1,1))</f>
        <v/>
      </c>
      <c r="Q12" s="683"/>
      <c r="R12" s="682" t="str">
        <f ca="1">IF(OR(AE2="",R6="",R5="",R9="未作答"),"",OFFSET(常模!AA2,(W20-2)*10+IF(R11=0,9,IF(R11=1,0,9-MID(R11,3,1)))+(W20-1),0,1,1))</f>
        <v/>
      </c>
      <c r="S12" s="683"/>
      <c r="T12" s="682" t="str">
        <f ca="1">IF(OR(AE2="",AE2&lt;4,T6="",T5="",T9="未作答"),"",OFFSET(常模!AB2,(W20-2)*10+IF(T11=0,9,IF(T11=1,0,9-MID(T11,3,1)))+(W20-1),0,1,1))</f>
        <v/>
      </c>
      <c r="U12" s="683"/>
      <c r="V12" s="682" t="str">
        <f ca="1">IF(OR(AE2="",AE2&lt;5,V6="",V5="",V9="未作答"),"",OFFSET(常模!AC2,(W20-2)*10+IF(V11=0,9,IF(V11=1,0,9-MID(V11,3,1)))+(W20-1),0,1,1))</f>
        <v/>
      </c>
      <c r="W12" s="732"/>
      <c r="X12" s="740"/>
      <c r="Y12" s="741"/>
      <c r="Z12" s="741"/>
      <c r="AA12" s="741"/>
      <c r="AB12" s="741"/>
      <c r="AC12" s="741"/>
      <c r="AD12" s="741"/>
      <c r="AE12" s="742"/>
    </row>
    <row r="13" spans="2:31" ht="14" customHeight="1" thickBot="1">
      <c r="B13" s="690" t="s">
        <v>228</v>
      </c>
      <c r="C13" s="691"/>
      <c r="D13" s="691"/>
      <c r="E13" s="692"/>
      <c r="F13" s="692"/>
      <c r="G13" s="692"/>
      <c r="H13" s="692"/>
      <c r="I13" s="692"/>
      <c r="J13" s="692"/>
      <c r="K13" s="692"/>
      <c r="L13" s="692"/>
      <c r="M13" s="692"/>
      <c r="N13" s="692"/>
      <c r="O13" s="692"/>
      <c r="P13" s="692"/>
      <c r="Q13" s="692"/>
      <c r="R13" s="692"/>
      <c r="S13" s="692"/>
      <c r="T13" s="692"/>
      <c r="U13" s="692"/>
      <c r="V13" s="692"/>
      <c r="W13" s="692"/>
      <c r="X13" s="692"/>
      <c r="Y13" s="692"/>
      <c r="Z13" s="692"/>
      <c r="AA13" s="692"/>
      <c r="AB13" s="692"/>
      <c r="AC13" s="692"/>
      <c r="AD13" s="692"/>
      <c r="AE13" s="693"/>
    </row>
    <row r="14" spans="2:31" s="24" customFormat="1" ht="7" hidden="1" customHeight="1"/>
    <row r="15" spans="2:31" s="24" customFormat="1" hidden="1"/>
    <row r="16" spans="2:31" s="24" customFormat="1" hidden="1"/>
    <row r="17" spans="2:23" s="24" customFormat="1" hidden="1"/>
    <row r="18" spans="2:23" s="24" customFormat="1" hidden="1"/>
    <row r="19" spans="2:23" s="24" customFormat="1" hidden="1">
      <c r="W19" s="24" t="s">
        <v>227</v>
      </c>
    </row>
    <row r="20" spans="2:23" s="24" customFormat="1" hidden="1">
      <c r="C20" s="32" t="s">
        <v>28</v>
      </c>
      <c r="D20" s="32" t="s">
        <v>146</v>
      </c>
      <c r="E20" s="25" t="s">
        <v>226</v>
      </c>
      <c r="F20" s="25"/>
      <c r="G20" s="25"/>
      <c r="H20" s="25" t="s">
        <v>225</v>
      </c>
      <c r="Q20" s="24" t="s">
        <v>224</v>
      </c>
      <c r="S20" s="24" t="s">
        <v>223</v>
      </c>
      <c r="W20" s="34">
        <f>IF(AE2&lt;2,2,IF(AE2&gt;6,6,AE2))</f>
        <v>2</v>
      </c>
    </row>
    <row r="21" spans="2:23" s="24" customFormat="1" hidden="1">
      <c r="B21" s="34">
        <v>1</v>
      </c>
      <c r="C21" s="35" t="s">
        <v>222</v>
      </c>
      <c r="D21" s="32" t="s">
        <v>221</v>
      </c>
      <c r="E21" s="32" t="s">
        <v>219</v>
      </c>
      <c r="F21" s="32"/>
      <c r="G21" s="32"/>
      <c r="H21" s="32" t="s">
        <v>220</v>
      </c>
      <c r="I21" s="32"/>
      <c r="Q21" s="34">
        <f>IF(AND(AE2&gt;0,AE2&lt;3,LEN(TRIM(H6))&gt;0,H6&lt;5),1,0)</f>
        <v>0</v>
      </c>
      <c r="R21" s="34"/>
      <c r="S21" s="34">
        <f>IF(AND(AE2&gt;0,AE2&lt;3,LEN(TRIM(J6))&gt;0,J6&lt;7),1,0)</f>
        <v>0</v>
      </c>
      <c r="T21" s="34"/>
    </row>
    <row r="22" spans="2:23" s="24" customFormat="1" hidden="1">
      <c r="B22" s="34">
        <v>2</v>
      </c>
      <c r="C22" s="35" t="s">
        <v>52</v>
      </c>
      <c r="D22" s="32" t="s">
        <v>147</v>
      </c>
      <c r="E22" s="32" t="s">
        <v>219</v>
      </c>
      <c r="F22" s="32"/>
      <c r="G22" s="32"/>
      <c r="H22" s="32" t="s">
        <v>220</v>
      </c>
      <c r="I22" s="32"/>
      <c r="Q22" s="34">
        <f>IF(AND(AE2=3,LEN(TRIM(H6))&gt;0,H6&lt;8),1,0)</f>
        <v>0</v>
      </c>
      <c r="R22" s="34"/>
      <c r="S22" s="34">
        <f>IF(AND(AE2=3,LEN(TRIM(J6))&gt;0,J6&lt;11),1,0)</f>
        <v>0</v>
      </c>
      <c r="T22" s="34"/>
    </row>
    <row r="23" spans="2:23" s="24" customFormat="1" hidden="1">
      <c r="B23" s="34">
        <v>3</v>
      </c>
      <c r="C23" s="35" t="s">
        <v>53</v>
      </c>
      <c r="D23" s="32" t="s">
        <v>148</v>
      </c>
      <c r="E23" s="32" t="s">
        <v>219</v>
      </c>
      <c r="F23" s="32"/>
      <c r="G23" s="32"/>
      <c r="H23" s="32" t="s">
        <v>220</v>
      </c>
      <c r="I23" s="32"/>
      <c r="Q23" s="34">
        <f>IF(AND(AE2=4,LEN(TRIM(H6))&gt;0,H6&lt;11),1,0)</f>
        <v>0</v>
      </c>
      <c r="R23" s="34"/>
      <c r="S23" s="34">
        <f>IF(AND(AE2=4,LEN(TRIM(L6))&gt;0,L6&lt;6),1,0)</f>
        <v>0</v>
      </c>
      <c r="T23" s="34"/>
    </row>
    <row r="24" spans="2:23" s="24" customFormat="1" hidden="1">
      <c r="B24" s="34">
        <v>4</v>
      </c>
      <c r="C24" s="35" t="s">
        <v>54</v>
      </c>
      <c r="D24" s="32" t="s">
        <v>149</v>
      </c>
      <c r="E24" s="32" t="s">
        <v>219</v>
      </c>
      <c r="F24" s="32"/>
      <c r="G24" s="32"/>
      <c r="H24" s="32" t="s">
        <v>218</v>
      </c>
      <c r="I24" s="32"/>
      <c r="Q24" s="34">
        <f>IF(AND(AE2=5,LEN(TRIM(N6))&gt;0,N6&lt;8),1,0)</f>
        <v>0</v>
      </c>
      <c r="R24" s="34"/>
      <c r="S24" s="34">
        <f>IF(AND(AE2=5,LEN(TRIM(V6))&gt;0,V6&lt;8),1,0)</f>
        <v>0</v>
      </c>
      <c r="T24" s="34"/>
    </row>
    <row r="25" spans="2:23" s="24" customFormat="1" hidden="1">
      <c r="B25" s="34">
        <v>5</v>
      </c>
      <c r="C25" s="35" t="s">
        <v>56</v>
      </c>
      <c r="D25" s="32" t="s">
        <v>217</v>
      </c>
      <c r="E25" s="32" t="s">
        <v>216</v>
      </c>
      <c r="F25" s="32"/>
      <c r="G25" s="32"/>
      <c r="H25" s="32" t="s">
        <v>215</v>
      </c>
      <c r="I25" s="32"/>
      <c r="Q25" s="34">
        <f>IF(AND(AE2&gt;5, AE2&lt;10,LEN(TRIM(N6))&gt;0,N6&lt;9),1,0)</f>
        <v>0</v>
      </c>
      <c r="R25" s="34"/>
      <c r="S25" s="34">
        <f>IF(AND(AE2&gt;5, AE2&lt;10,LEN(TRIM(V6))&gt;0,V6&lt;9),1,0)</f>
        <v>0</v>
      </c>
      <c r="T25" s="34"/>
    </row>
    <row r="26" spans="2:23" s="24" customFormat="1" hidden="1">
      <c r="B26" s="34">
        <v>6</v>
      </c>
      <c r="C26" s="35" t="s">
        <v>57</v>
      </c>
      <c r="D26" s="32" t="s">
        <v>217</v>
      </c>
      <c r="E26" s="32" t="s">
        <v>216</v>
      </c>
      <c r="F26" s="32"/>
      <c r="G26" s="32"/>
      <c r="H26" s="32" t="s">
        <v>215</v>
      </c>
      <c r="I26" s="32"/>
      <c r="Q26" s="24">
        <f>SUM(Q21:Q25)</f>
        <v>0</v>
      </c>
      <c r="S26" s="24">
        <f>SUM(S21:S25)</f>
        <v>0</v>
      </c>
    </row>
    <row r="27" spans="2:23" s="24" customFormat="1" hidden="1">
      <c r="B27" s="34">
        <v>7</v>
      </c>
      <c r="C27" s="35" t="s">
        <v>57</v>
      </c>
      <c r="D27" s="32" t="s">
        <v>217</v>
      </c>
      <c r="E27" s="32" t="s">
        <v>216</v>
      </c>
      <c r="F27" s="32"/>
      <c r="G27" s="32"/>
      <c r="H27" s="32" t="s">
        <v>215</v>
      </c>
      <c r="I27" s="32"/>
    </row>
    <row r="28" spans="2:23" s="24" customFormat="1" hidden="1">
      <c r="B28" s="34">
        <v>8</v>
      </c>
      <c r="C28" s="35" t="s">
        <v>57</v>
      </c>
      <c r="D28" s="32" t="s">
        <v>217</v>
      </c>
      <c r="E28" s="32" t="s">
        <v>216</v>
      </c>
      <c r="F28" s="32"/>
      <c r="G28" s="32"/>
      <c r="H28" s="32" t="s">
        <v>215</v>
      </c>
      <c r="I28" s="32"/>
    </row>
    <row r="29" spans="2:23" s="24" customFormat="1" hidden="1">
      <c r="B29" s="34">
        <v>9</v>
      </c>
      <c r="C29" s="35" t="s">
        <v>57</v>
      </c>
      <c r="D29" s="32" t="s">
        <v>217</v>
      </c>
      <c r="E29" s="32" t="s">
        <v>216</v>
      </c>
      <c r="F29" s="32"/>
      <c r="G29" s="32"/>
      <c r="H29" s="32" t="s">
        <v>215</v>
      </c>
      <c r="I29" s="32"/>
    </row>
    <row r="30" spans="2:23" s="24" customFormat="1" hidden="1"/>
    <row r="31" spans="2:23" s="24" customFormat="1" hidden="1"/>
    <row r="32" spans="2:23" s="24" customFormat="1" hidden="1"/>
    <row r="33" s="24" customFormat="1" hidden="1"/>
    <row r="34" s="24" customFormat="1" hidden="1"/>
    <row r="35" s="24" customFormat="1" hidden="1"/>
    <row r="36" s="24" customFormat="1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</sheetData>
  <sheetProtection algorithmName="SHA-512" hashValue="EpM6rb59Fq60qPCNs4GjdEDy4etmBRHnRevQJPjMlynUaR3WszxoCUP7K923EdWDWuGAsOuFg5phlHSjPlM6Sg==" saltValue="nu/YtIdHYpPFl3V7K7CIAw==" spinCount="100000" sheet="1" formatRows="0" selectLockedCells="1"/>
  <mergeCells count="120">
    <mergeCell ref="AD4:AE4"/>
    <mergeCell ref="V3:W3"/>
    <mergeCell ref="T2:U2"/>
    <mergeCell ref="V4:W4"/>
    <mergeCell ref="V2:W2"/>
    <mergeCell ref="X9:AE9"/>
    <mergeCell ref="X6:AE6"/>
    <mergeCell ref="X7:AA7"/>
    <mergeCell ref="X8:AA8"/>
    <mergeCell ref="AB7:AE7"/>
    <mergeCell ref="V7:W7"/>
    <mergeCell ref="V8:W8"/>
    <mergeCell ref="V9:W9"/>
    <mergeCell ref="V6:W6"/>
    <mergeCell ref="X2:AD2"/>
    <mergeCell ref="X3:Z3"/>
    <mergeCell ref="AA3:AE3"/>
    <mergeCell ref="AA4:AC4"/>
    <mergeCell ref="X5:Z5"/>
    <mergeCell ref="AA5:AE5"/>
    <mergeCell ref="AB8:AE8"/>
    <mergeCell ref="V10:W10"/>
    <mergeCell ref="V11:W11"/>
    <mergeCell ref="T12:U12"/>
    <mergeCell ref="R7:S7"/>
    <mergeCell ref="R8:S8"/>
    <mergeCell ref="V12:W12"/>
    <mergeCell ref="X10:AE12"/>
    <mergeCell ref="N7:O7"/>
    <mergeCell ref="N8:O8"/>
    <mergeCell ref="N9:O9"/>
    <mergeCell ref="N10:O10"/>
    <mergeCell ref="N11:O11"/>
    <mergeCell ref="N12:O12"/>
    <mergeCell ref="P7:Q7"/>
    <mergeCell ref="P8:Q8"/>
    <mergeCell ref="P9:Q9"/>
    <mergeCell ref="P10:Q10"/>
    <mergeCell ref="P11:Q11"/>
    <mergeCell ref="P12:Q12"/>
    <mergeCell ref="L3:M3"/>
    <mergeCell ref="N2:O2"/>
    <mergeCell ref="R2:S2"/>
    <mergeCell ref="R3:S3"/>
    <mergeCell ref="T3:U3"/>
    <mergeCell ref="E6:G6"/>
    <mergeCell ref="P2:Q2"/>
    <mergeCell ref="N3:O3"/>
    <mergeCell ref="P3:Q3"/>
    <mergeCell ref="T5:U5"/>
    <mergeCell ref="R6:S6"/>
    <mergeCell ref="L6:M6"/>
    <mergeCell ref="N6:O6"/>
    <mergeCell ref="L2:M2"/>
    <mergeCell ref="T6:U6"/>
    <mergeCell ref="B2:G2"/>
    <mergeCell ref="B3:G3"/>
    <mergeCell ref="H2:I2"/>
    <mergeCell ref="H3:I3"/>
    <mergeCell ref="J2:K2"/>
    <mergeCell ref="J3:K3"/>
    <mergeCell ref="E4:G4"/>
    <mergeCell ref="J4:K4"/>
    <mergeCell ref="H4:I4"/>
    <mergeCell ref="B13:D13"/>
    <mergeCell ref="E13:AE13"/>
    <mergeCell ref="B4:D6"/>
    <mergeCell ref="E7:G7"/>
    <mergeCell ref="L4:M4"/>
    <mergeCell ref="N4:O4"/>
    <mergeCell ref="J6:K6"/>
    <mergeCell ref="B7:D8"/>
    <mergeCell ref="P4:Q4"/>
    <mergeCell ref="R4:S4"/>
    <mergeCell ref="T4:U4"/>
    <mergeCell ref="H7:I7"/>
    <mergeCell ref="E10:G10"/>
    <mergeCell ref="E8:G8"/>
    <mergeCell ref="T8:U8"/>
    <mergeCell ref="T9:U9"/>
    <mergeCell ref="T10:U10"/>
    <mergeCell ref="T11:U11"/>
    <mergeCell ref="E9:G9"/>
    <mergeCell ref="H8:I8"/>
    <mergeCell ref="H9:I9"/>
    <mergeCell ref="H10:I10"/>
    <mergeCell ref="R12:S12"/>
    <mergeCell ref="V5:W5"/>
    <mergeCell ref="E12:G12"/>
    <mergeCell ref="B11:D11"/>
    <mergeCell ref="B12:D12"/>
    <mergeCell ref="P6:Q6"/>
    <mergeCell ref="L7:M7"/>
    <mergeCell ref="L8:M8"/>
    <mergeCell ref="L9:M9"/>
    <mergeCell ref="L10:M10"/>
    <mergeCell ref="L5:M5"/>
    <mergeCell ref="N5:O5"/>
    <mergeCell ref="P5:Q5"/>
    <mergeCell ref="L12:M12"/>
    <mergeCell ref="H12:I12"/>
    <mergeCell ref="J7:K7"/>
    <mergeCell ref="J8:K8"/>
    <mergeCell ref="J12:K12"/>
    <mergeCell ref="H11:I11"/>
    <mergeCell ref="L11:M11"/>
    <mergeCell ref="R5:S5"/>
    <mergeCell ref="B9:D10"/>
    <mergeCell ref="H6:I6"/>
    <mergeCell ref="H5:I5"/>
    <mergeCell ref="J5:K5"/>
    <mergeCell ref="E5:G5"/>
    <mergeCell ref="T7:U7"/>
    <mergeCell ref="E11:G11"/>
    <mergeCell ref="J9:K9"/>
    <mergeCell ref="J10:K10"/>
    <mergeCell ref="J11:K11"/>
    <mergeCell ref="R9:S9"/>
    <mergeCell ref="R10:S10"/>
    <mergeCell ref="R11:S11"/>
  </mergeCells>
  <phoneticPr fontId="1" type="noConversion"/>
  <dataValidations count="4">
    <dataValidation type="whole" allowBlank="1" showInputMessage="1" showErrorMessage="1" sqref="AE2">
      <formula1>1</formula1>
      <formula2>9</formula2>
    </dataValidation>
    <dataValidation type="decimal" allowBlank="1" showInputMessage="1" showErrorMessage="1" sqref="N6:O6">
      <formula1>0</formula1>
      <formula2>MIN(N4,N5)</formula2>
    </dataValidation>
    <dataValidation type="whole" allowBlank="1" showInputMessage="1" showErrorMessage="1" sqref="H6:M6 P6:W6">
      <formula1>0</formula1>
      <formula2>MIN(H4,H5)</formula2>
    </dataValidation>
    <dataValidation type="whole" allowBlank="1" showInputMessage="1" showErrorMessage="1" sqref="H5:W5">
      <formula1>0</formula1>
      <formula2>H4+0</formula2>
    </dataValidation>
  </dataValidations>
  <pageMargins left="0" right="0" top="0.15748031496062992" bottom="0.15748031496062992" header="0.31496062992125984" footer="0.31496062992125984"/>
  <pageSetup paperSize="9" scale="91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>
      <pane ySplit="1" topLeftCell="A19" activePane="bottomLeft" state="frozen"/>
      <selection activeCell="V36" sqref="V36:W45"/>
      <selection pane="bottomLeft" activeCell="V36" sqref="V36:W45"/>
    </sheetView>
  </sheetViews>
  <sheetFormatPr defaultColWidth="13.26953125" defaultRowHeight="15" customHeight="1"/>
  <cols>
    <col min="1" max="1" width="5.26953125" style="119" customWidth="1"/>
    <col min="2" max="9" width="6.453125" style="119" customWidth="1"/>
    <col min="10" max="10" width="2.36328125" style="119" customWidth="1"/>
    <col min="11" max="11" width="4.54296875" style="119" customWidth="1"/>
    <col min="12" max="12" width="6.453125" style="119" customWidth="1"/>
    <col min="13" max="13" width="5.36328125" style="119" customWidth="1"/>
    <col min="14" max="17" width="6.453125" style="119" customWidth="1"/>
    <col min="18" max="18" width="5.36328125" style="119" customWidth="1"/>
    <col min="19" max="19" width="6.453125" style="119" customWidth="1"/>
    <col min="20" max="20" width="2.7265625" style="119" customWidth="1"/>
    <col min="21" max="21" width="5.26953125" style="119" customWidth="1"/>
    <col min="22" max="29" width="6.453125" style="119" customWidth="1"/>
    <col min="30" max="16384" width="13.26953125" style="119"/>
  </cols>
  <sheetData>
    <row r="1" spans="1:29" ht="21" customHeight="1" thickBot="1">
      <c r="A1" s="164" t="s">
        <v>462</v>
      </c>
      <c r="B1" s="767" t="s">
        <v>461</v>
      </c>
      <c r="C1" s="768"/>
      <c r="D1" s="768"/>
      <c r="E1" s="768"/>
      <c r="F1" s="768"/>
      <c r="G1" s="768"/>
      <c r="H1" s="768"/>
      <c r="I1" s="768"/>
      <c r="J1" s="120"/>
      <c r="K1" s="163" t="s">
        <v>460</v>
      </c>
      <c r="L1" s="769" t="s">
        <v>459</v>
      </c>
      <c r="M1" s="768"/>
      <c r="N1" s="768"/>
      <c r="O1" s="768"/>
      <c r="P1" s="768"/>
      <c r="Q1" s="768"/>
      <c r="R1" s="768"/>
      <c r="S1" s="768"/>
      <c r="T1" s="143"/>
      <c r="U1" s="162" t="s">
        <v>458</v>
      </c>
      <c r="V1" s="770" t="s">
        <v>457</v>
      </c>
      <c r="W1" s="768"/>
      <c r="X1" s="768"/>
      <c r="Y1" s="768"/>
      <c r="Z1" s="768"/>
      <c r="AA1" s="768"/>
      <c r="AB1" s="768"/>
      <c r="AC1" s="768"/>
    </row>
    <row r="2" spans="1:29" ht="21" customHeight="1" thickBot="1">
      <c r="A2" s="144" t="s">
        <v>456</v>
      </c>
      <c r="B2" s="156" t="s">
        <v>278</v>
      </c>
      <c r="C2" s="156" t="s">
        <v>277</v>
      </c>
      <c r="D2" s="156" t="s">
        <v>276</v>
      </c>
      <c r="E2" s="156" t="s">
        <v>275</v>
      </c>
      <c r="F2" s="156" t="s">
        <v>274</v>
      </c>
      <c r="G2" s="156" t="s">
        <v>273</v>
      </c>
      <c r="H2" s="156" t="s">
        <v>272</v>
      </c>
      <c r="I2" s="156" t="s">
        <v>271</v>
      </c>
      <c r="J2" s="149"/>
      <c r="K2" s="156" t="s">
        <v>456</v>
      </c>
      <c r="L2" s="156" t="s">
        <v>278</v>
      </c>
      <c r="M2" s="156" t="s">
        <v>277</v>
      </c>
      <c r="N2" s="156" t="s">
        <v>276</v>
      </c>
      <c r="O2" s="156" t="s">
        <v>275</v>
      </c>
      <c r="P2" s="156" t="s">
        <v>274</v>
      </c>
      <c r="Q2" s="156" t="s">
        <v>273</v>
      </c>
      <c r="R2" s="156" t="s">
        <v>272</v>
      </c>
      <c r="S2" s="156" t="s">
        <v>271</v>
      </c>
      <c r="T2" s="155"/>
      <c r="U2" s="156" t="s">
        <v>456</v>
      </c>
      <c r="V2" s="156" t="s">
        <v>278</v>
      </c>
      <c r="W2" s="156" t="s">
        <v>277</v>
      </c>
      <c r="X2" s="156" t="s">
        <v>276</v>
      </c>
      <c r="Y2" s="156" t="s">
        <v>275</v>
      </c>
      <c r="Z2" s="156" t="s">
        <v>274</v>
      </c>
      <c r="AA2" s="156" t="s">
        <v>273</v>
      </c>
      <c r="AB2" s="156" t="s">
        <v>272</v>
      </c>
      <c r="AC2" s="156" t="s">
        <v>271</v>
      </c>
    </row>
    <row r="3" spans="1:29" ht="21" customHeight="1">
      <c r="A3" s="129">
        <v>0</v>
      </c>
      <c r="B3" s="128" t="s">
        <v>241</v>
      </c>
      <c r="C3" s="128" t="s">
        <v>241</v>
      </c>
      <c r="D3" s="128" t="s">
        <v>455</v>
      </c>
      <c r="E3" s="128"/>
      <c r="F3" s="128"/>
      <c r="G3" s="128" t="s">
        <v>241</v>
      </c>
      <c r="H3" s="128"/>
      <c r="I3" s="128"/>
      <c r="J3" s="149"/>
      <c r="K3" s="147" t="s">
        <v>308</v>
      </c>
      <c r="L3" s="122" t="s">
        <v>241</v>
      </c>
      <c r="M3" s="122" t="s">
        <v>241</v>
      </c>
      <c r="N3" s="122" t="s">
        <v>454</v>
      </c>
      <c r="O3" s="122"/>
      <c r="P3" s="122"/>
      <c r="Q3" s="122" t="s">
        <v>241</v>
      </c>
      <c r="R3" s="122"/>
      <c r="S3" s="122"/>
      <c r="T3" s="120"/>
      <c r="U3" s="147" t="s">
        <v>315</v>
      </c>
      <c r="V3" s="122" t="s">
        <v>241</v>
      </c>
      <c r="W3" s="122" t="s">
        <v>241</v>
      </c>
      <c r="X3" s="122" t="s">
        <v>241</v>
      </c>
      <c r="Y3" s="122"/>
      <c r="Z3" s="122"/>
      <c r="AA3" s="122" t="s">
        <v>241</v>
      </c>
      <c r="AB3" s="122"/>
      <c r="AC3" s="122"/>
    </row>
    <row r="4" spans="1:29" ht="21" customHeight="1">
      <c r="A4" s="131">
        <v>1</v>
      </c>
      <c r="B4" s="133" t="s">
        <v>241</v>
      </c>
      <c r="C4" s="133" t="s">
        <v>241</v>
      </c>
      <c r="D4" s="130" t="s">
        <v>295</v>
      </c>
      <c r="E4" s="130"/>
      <c r="F4" s="130"/>
      <c r="G4" s="130" t="s">
        <v>320</v>
      </c>
      <c r="H4" s="130"/>
      <c r="I4" s="130"/>
      <c r="J4" s="149"/>
      <c r="K4" s="151" t="s">
        <v>318</v>
      </c>
      <c r="L4" s="124" t="s">
        <v>241</v>
      </c>
      <c r="M4" s="124" t="s">
        <v>241</v>
      </c>
      <c r="N4" s="124" t="s">
        <v>383</v>
      </c>
      <c r="O4" s="124"/>
      <c r="P4" s="124"/>
      <c r="Q4" s="124" t="s">
        <v>269</v>
      </c>
      <c r="R4" s="124"/>
      <c r="S4" s="124"/>
      <c r="T4" s="120"/>
      <c r="U4" s="151" t="s">
        <v>324</v>
      </c>
      <c r="V4" s="124" t="s">
        <v>241</v>
      </c>
      <c r="W4" s="124" t="s">
        <v>241</v>
      </c>
      <c r="X4" s="124" t="s">
        <v>269</v>
      </c>
      <c r="Y4" s="124"/>
      <c r="Z4" s="124"/>
      <c r="AA4" s="124" t="s">
        <v>269</v>
      </c>
      <c r="AB4" s="124"/>
      <c r="AC4" s="124"/>
    </row>
    <row r="5" spans="1:29" ht="21" customHeight="1">
      <c r="A5" s="129">
        <v>2</v>
      </c>
      <c r="B5" s="132" t="s">
        <v>241</v>
      </c>
      <c r="C5" s="132" t="s">
        <v>241</v>
      </c>
      <c r="D5" s="128" t="s">
        <v>255</v>
      </c>
      <c r="E5" s="128"/>
      <c r="F5" s="128"/>
      <c r="G5" s="128" t="s">
        <v>264</v>
      </c>
      <c r="H5" s="128"/>
      <c r="I5" s="128"/>
      <c r="J5" s="149"/>
      <c r="K5" s="147" t="s">
        <v>326</v>
      </c>
      <c r="L5" s="148" t="s">
        <v>241</v>
      </c>
      <c r="M5" s="148" t="s">
        <v>241</v>
      </c>
      <c r="N5" s="122" t="s">
        <v>352</v>
      </c>
      <c r="O5" s="122"/>
      <c r="P5" s="122"/>
      <c r="Q5" s="122" t="s">
        <v>268</v>
      </c>
      <c r="R5" s="122"/>
      <c r="S5" s="122"/>
      <c r="T5" s="120"/>
      <c r="U5" s="147" t="s">
        <v>327</v>
      </c>
      <c r="V5" s="148" t="s">
        <v>241</v>
      </c>
      <c r="W5" s="148" t="s">
        <v>241</v>
      </c>
      <c r="X5" s="122" t="s">
        <v>287</v>
      </c>
      <c r="Y5" s="122"/>
      <c r="Z5" s="122"/>
      <c r="AA5" s="122" t="s">
        <v>287</v>
      </c>
      <c r="AB5" s="122"/>
      <c r="AC5" s="122"/>
    </row>
    <row r="6" spans="1:29" ht="21" customHeight="1">
      <c r="A6" s="131">
        <v>3</v>
      </c>
      <c r="B6" s="130" t="s">
        <v>269</v>
      </c>
      <c r="C6" s="130" t="s">
        <v>241</v>
      </c>
      <c r="D6" s="130" t="s">
        <v>447</v>
      </c>
      <c r="E6" s="130"/>
      <c r="F6" s="130"/>
      <c r="G6" s="130" t="s">
        <v>267</v>
      </c>
      <c r="H6" s="130"/>
      <c r="I6" s="130"/>
      <c r="J6" s="149"/>
      <c r="K6" s="151" t="s">
        <v>329</v>
      </c>
      <c r="L6" s="142" t="s">
        <v>241</v>
      </c>
      <c r="M6" s="142" t="s">
        <v>241</v>
      </c>
      <c r="N6" s="124" t="s">
        <v>445</v>
      </c>
      <c r="O6" s="124"/>
      <c r="P6" s="124"/>
      <c r="Q6" s="124" t="s">
        <v>268</v>
      </c>
      <c r="R6" s="124"/>
      <c r="S6" s="124"/>
      <c r="T6" s="120"/>
      <c r="U6" s="151" t="s">
        <v>331</v>
      </c>
      <c r="V6" s="142" t="s">
        <v>269</v>
      </c>
      <c r="W6" s="142" t="s">
        <v>241</v>
      </c>
      <c r="X6" s="124" t="s">
        <v>297</v>
      </c>
      <c r="Y6" s="124"/>
      <c r="Z6" s="124"/>
      <c r="AA6" s="124" t="s">
        <v>368</v>
      </c>
      <c r="AB6" s="124"/>
      <c r="AC6" s="124"/>
    </row>
    <row r="7" spans="1:29" ht="21" customHeight="1">
      <c r="A7" s="129">
        <v>4</v>
      </c>
      <c r="B7" s="128" t="s">
        <v>287</v>
      </c>
      <c r="C7" s="128">
        <v>1</v>
      </c>
      <c r="D7" s="128" t="s">
        <v>453</v>
      </c>
      <c r="E7" s="128"/>
      <c r="F7" s="128"/>
      <c r="G7" s="128" t="s">
        <v>452</v>
      </c>
      <c r="H7" s="128"/>
      <c r="I7" s="128"/>
      <c r="J7" s="149"/>
      <c r="K7" s="147" t="s">
        <v>332</v>
      </c>
      <c r="L7" s="148" t="s">
        <v>241</v>
      </c>
      <c r="M7" s="148" t="s">
        <v>241</v>
      </c>
      <c r="N7" s="122" t="s">
        <v>451</v>
      </c>
      <c r="O7" s="122"/>
      <c r="P7" s="122"/>
      <c r="Q7" s="148" t="s">
        <v>299</v>
      </c>
      <c r="R7" s="122"/>
      <c r="S7" s="122"/>
      <c r="T7" s="120"/>
      <c r="U7" s="147" t="s">
        <v>333</v>
      </c>
      <c r="V7" s="148" t="s">
        <v>394</v>
      </c>
      <c r="W7" s="148" t="s">
        <v>269</v>
      </c>
      <c r="X7" s="122" t="s">
        <v>450</v>
      </c>
      <c r="Y7" s="122"/>
      <c r="Z7" s="122"/>
      <c r="AA7" s="148" t="s">
        <v>449</v>
      </c>
      <c r="AB7" s="122"/>
      <c r="AC7" s="122"/>
    </row>
    <row r="8" spans="1:29" ht="21" customHeight="1">
      <c r="A8" s="125">
        <v>5</v>
      </c>
      <c r="B8" s="124" t="s">
        <v>295</v>
      </c>
      <c r="C8" s="124">
        <v>2</v>
      </c>
      <c r="D8" s="124" t="s">
        <v>448</v>
      </c>
      <c r="E8" s="124"/>
      <c r="F8" s="124"/>
      <c r="G8" s="124" t="s">
        <v>447</v>
      </c>
      <c r="H8" s="124"/>
      <c r="I8" s="124"/>
      <c r="J8" s="149"/>
      <c r="K8" s="151" t="s">
        <v>333</v>
      </c>
      <c r="L8" s="142" t="s">
        <v>269</v>
      </c>
      <c r="M8" s="142" t="s">
        <v>241</v>
      </c>
      <c r="N8" s="142" t="s">
        <v>367</v>
      </c>
      <c r="O8" s="142"/>
      <c r="P8" s="124"/>
      <c r="Q8" s="142" t="s">
        <v>297</v>
      </c>
      <c r="R8" s="158"/>
      <c r="S8" s="158"/>
      <c r="T8" s="120"/>
      <c r="U8" s="151" t="s">
        <v>332</v>
      </c>
      <c r="V8" s="142" t="s">
        <v>441</v>
      </c>
      <c r="W8" s="142" t="s">
        <v>287</v>
      </c>
      <c r="X8" s="142" t="s">
        <v>396</v>
      </c>
      <c r="Y8" s="142"/>
      <c r="Z8" s="124"/>
      <c r="AA8" s="142" t="s">
        <v>446</v>
      </c>
      <c r="AB8" s="158"/>
      <c r="AC8" s="158"/>
    </row>
    <row r="9" spans="1:29" ht="21" customHeight="1">
      <c r="A9" s="126">
        <v>6</v>
      </c>
      <c r="B9" s="122" t="s">
        <v>445</v>
      </c>
      <c r="C9" s="122">
        <v>3</v>
      </c>
      <c r="D9" s="122" t="s">
        <v>444</v>
      </c>
      <c r="E9" s="122"/>
      <c r="F9" s="122"/>
      <c r="G9" s="122" t="s">
        <v>443</v>
      </c>
      <c r="H9" s="122"/>
      <c r="I9" s="122"/>
      <c r="J9" s="149"/>
      <c r="K9" s="147" t="s">
        <v>331</v>
      </c>
      <c r="L9" s="148" t="s">
        <v>269</v>
      </c>
      <c r="M9" s="148" t="s">
        <v>269</v>
      </c>
      <c r="N9" s="148" t="s">
        <v>442</v>
      </c>
      <c r="O9" s="148"/>
      <c r="P9" s="122"/>
      <c r="Q9" s="148" t="s">
        <v>441</v>
      </c>
      <c r="R9" s="159"/>
      <c r="S9" s="159"/>
      <c r="T9" s="120"/>
      <c r="U9" s="147" t="s">
        <v>329</v>
      </c>
      <c r="V9" s="148" t="s">
        <v>440</v>
      </c>
      <c r="W9" s="148" t="s">
        <v>375</v>
      </c>
      <c r="X9" s="148" t="s">
        <v>439</v>
      </c>
      <c r="Y9" s="148"/>
      <c r="Z9" s="122"/>
      <c r="AA9" s="148" t="s">
        <v>438</v>
      </c>
      <c r="AB9" s="159"/>
      <c r="AC9" s="159"/>
    </row>
    <row r="10" spans="1:29" ht="21" customHeight="1">
      <c r="A10" s="125">
        <v>7</v>
      </c>
      <c r="B10" s="124" t="s">
        <v>437</v>
      </c>
      <c r="C10" s="124">
        <v>4</v>
      </c>
      <c r="D10" s="124" t="s">
        <v>436</v>
      </c>
      <c r="E10" s="124"/>
      <c r="F10" s="124"/>
      <c r="G10" s="124" t="s">
        <v>435</v>
      </c>
      <c r="H10" s="124"/>
      <c r="I10" s="124"/>
      <c r="J10" s="149"/>
      <c r="K10" s="151" t="s">
        <v>327</v>
      </c>
      <c r="L10" s="142" t="s">
        <v>268</v>
      </c>
      <c r="M10" s="142" t="s">
        <v>269</v>
      </c>
      <c r="N10" s="142" t="s">
        <v>434</v>
      </c>
      <c r="O10" s="142"/>
      <c r="P10" s="124"/>
      <c r="Q10" s="142" t="s">
        <v>367</v>
      </c>
      <c r="R10" s="158"/>
      <c r="S10" s="158"/>
      <c r="T10" s="120"/>
      <c r="U10" s="151" t="s">
        <v>326</v>
      </c>
      <c r="V10" s="142" t="s">
        <v>433</v>
      </c>
      <c r="W10" s="142" t="s">
        <v>380</v>
      </c>
      <c r="X10" s="142" t="s">
        <v>432</v>
      </c>
      <c r="Y10" s="142"/>
      <c r="Z10" s="124"/>
      <c r="AA10" s="142" t="s">
        <v>431</v>
      </c>
      <c r="AB10" s="158"/>
      <c r="AC10" s="158"/>
    </row>
    <row r="11" spans="1:29" ht="21" customHeight="1">
      <c r="A11" s="126">
        <v>8</v>
      </c>
      <c r="B11" s="122" t="s">
        <v>430</v>
      </c>
      <c r="C11" s="122" t="s">
        <v>380</v>
      </c>
      <c r="D11" s="122" t="s">
        <v>429</v>
      </c>
      <c r="E11" s="122"/>
      <c r="F11" s="122"/>
      <c r="G11" s="122" t="s">
        <v>428</v>
      </c>
      <c r="H11" s="122"/>
      <c r="I11" s="122"/>
      <c r="J11" s="149"/>
      <c r="K11" s="147" t="s">
        <v>324</v>
      </c>
      <c r="L11" s="148" t="s">
        <v>427</v>
      </c>
      <c r="M11" s="148" t="s">
        <v>330</v>
      </c>
      <c r="N11" s="148" t="s">
        <v>426</v>
      </c>
      <c r="O11" s="148"/>
      <c r="P11" s="122"/>
      <c r="Q11" s="148" t="s">
        <v>425</v>
      </c>
      <c r="R11" s="159"/>
      <c r="S11" s="159"/>
      <c r="T11" s="120"/>
      <c r="U11" s="147" t="s">
        <v>318</v>
      </c>
      <c r="V11" s="148" t="s">
        <v>424</v>
      </c>
      <c r="W11" s="148" t="s">
        <v>376</v>
      </c>
      <c r="X11" s="148" t="s">
        <v>423</v>
      </c>
      <c r="Y11" s="148"/>
      <c r="Z11" s="122"/>
      <c r="AA11" s="148" t="s">
        <v>422</v>
      </c>
      <c r="AB11" s="159"/>
      <c r="AC11" s="159"/>
    </row>
    <row r="12" spans="1:29" ht="21" customHeight="1" thickBot="1">
      <c r="A12" s="131">
        <v>9</v>
      </c>
      <c r="B12" s="130" t="s">
        <v>421</v>
      </c>
      <c r="C12" s="130" t="s">
        <v>294</v>
      </c>
      <c r="D12" s="130" t="s">
        <v>420</v>
      </c>
      <c r="E12" s="130"/>
      <c r="F12" s="130"/>
      <c r="G12" s="130" t="s">
        <v>419</v>
      </c>
      <c r="H12" s="130"/>
      <c r="I12" s="130"/>
      <c r="J12" s="149"/>
      <c r="K12" s="151" t="s">
        <v>315</v>
      </c>
      <c r="L12" s="142" t="s">
        <v>313</v>
      </c>
      <c r="M12" s="142" t="s">
        <v>336</v>
      </c>
      <c r="N12" s="142" t="s">
        <v>253</v>
      </c>
      <c r="O12" s="142"/>
      <c r="P12" s="124"/>
      <c r="Q12" s="142" t="s">
        <v>418</v>
      </c>
      <c r="R12" s="158"/>
      <c r="S12" s="158"/>
      <c r="T12" s="120"/>
      <c r="U12" s="151" t="s">
        <v>308</v>
      </c>
      <c r="V12" s="142" t="s">
        <v>418</v>
      </c>
      <c r="W12" s="142" t="s">
        <v>354</v>
      </c>
      <c r="X12" s="142" t="s">
        <v>242</v>
      </c>
      <c r="Y12" s="142"/>
      <c r="Z12" s="124"/>
      <c r="AA12" s="142" t="s">
        <v>417</v>
      </c>
      <c r="AB12" s="158"/>
      <c r="AC12" s="158"/>
    </row>
    <row r="13" spans="1:29" ht="21" customHeight="1" thickBot="1">
      <c r="A13" s="129">
        <v>10</v>
      </c>
      <c r="B13" s="128" t="s">
        <v>416</v>
      </c>
      <c r="C13" s="128" t="s">
        <v>388</v>
      </c>
      <c r="D13" s="128" t="s">
        <v>415</v>
      </c>
      <c r="E13" s="128"/>
      <c r="F13" s="128"/>
      <c r="G13" s="128" t="s">
        <v>414</v>
      </c>
      <c r="H13" s="128"/>
      <c r="I13" s="128"/>
      <c r="J13" s="149"/>
      <c r="K13" s="156" t="s">
        <v>402</v>
      </c>
      <c r="L13" s="156" t="s">
        <v>278</v>
      </c>
      <c r="M13" s="156" t="s">
        <v>277</v>
      </c>
      <c r="N13" s="156" t="s">
        <v>276</v>
      </c>
      <c r="O13" s="156" t="s">
        <v>275</v>
      </c>
      <c r="P13" s="156" t="s">
        <v>274</v>
      </c>
      <c r="Q13" s="156" t="s">
        <v>273</v>
      </c>
      <c r="R13" s="156" t="s">
        <v>272</v>
      </c>
      <c r="S13" s="156" t="s">
        <v>271</v>
      </c>
      <c r="T13" s="155"/>
      <c r="U13" s="156" t="s">
        <v>402</v>
      </c>
      <c r="V13" s="153" t="s">
        <v>278</v>
      </c>
      <c r="W13" s="153" t="s">
        <v>277</v>
      </c>
      <c r="X13" s="153" t="s">
        <v>276</v>
      </c>
      <c r="Y13" s="153" t="s">
        <v>275</v>
      </c>
      <c r="Z13" s="153" t="s">
        <v>274</v>
      </c>
      <c r="AA13" s="153" t="s">
        <v>273</v>
      </c>
      <c r="AB13" s="153" t="s">
        <v>272</v>
      </c>
      <c r="AC13" s="153" t="s">
        <v>271</v>
      </c>
    </row>
    <row r="14" spans="1:29" ht="21" customHeight="1">
      <c r="A14" s="131">
        <v>11</v>
      </c>
      <c r="B14" s="130" t="s">
        <v>413</v>
      </c>
      <c r="C14" s="130" t="s">
        <v>412</v>
      </c>
      <c r="D14" s="130" t="s">
        <v>411</v>
      </c>
      <c r="E14" s="130"/>
      <c r="F14" s="130"/>
      <c r="G14" s="130" t="s">
        <v>410</v>
      </c>
      <c r="H14" s="130"/>
      <c r="I14" s="130"/>
      <c r="J14" s="149"/>
      <c r="K14" s="147" t="s">
        <v>308</v>
      </c>
      <c r="L14" s="148" t="s">
        <v>241</v>
      </c>
      <c r="M14" s="148" t="s">
        <v>241</v>
      </c>
      <c r="N14" s="122" t="s">
        <v>269</v>
      </c>
      <c r="O14" s="148" t="s">
        <v>241</v>
      </c>
      <c r="P14" s="122"/>
      <c r="Q14" s="148" t="s">
        <v>241</v>
      </c>
      <c r="R14" s="122"/>
      <c r="S14" s="122"/>
      <c r="T14" s="120"/>
      <c r="U14" s="147" t="s">
        <v>315</v>
      </c>
      <c r="V14" s="128" t="s">
        <v>241</v>
      </c>
      <c r="W14" s="128" t="s">
        <v>241</v>
      </c>
      <c r="X14" s="128" t="s">
        <v>241</v>
      </c>
      <c r="Y14" s="128" t="s">
        <v>241</v>
      </c>
      <c r="Z14" s="128"/>
      <c r="AA14" s="128" t="s">
        <v>241</v>
      </c>
      <c r="AB14" s="128"/>
      <c r="AC14" s="128"/>
    </row>
    <row r="15" spans="1:29" ht="21" customHeight="1">
      <c r="A15" s="129">
        <v>12</v>
      </c>
      <c r="B15" s="128" t="s">
        <v>409</v>
      </c>
      <c r="C15" s="128" t="s">
        <v>355</v>
      </c>
      <c r="D15" s="128" t="s">
        <v>408</v>
      </c>
      <c r="E15" s="128"/>
      <c r="F15" s="128"/>
      <c r="G15" s="128" t="s">
        <v>407</v>
      </c>
      <c r="H15" s="128"/>
      <c r="I15" s="128"/>
      <c r="J15" s="149"/>
      <c r="K15" s="151" t="s">
        <v>318</v>
      </c>
      <c r="L15" s="142" t="s">
        <v>241</v>
      </c>
      <c r="M15" s="142" t="s">
        <v>241</v>
      </c>
      <c r="N15" s="124" t="s">
        <v>269</v>
      </c>
      <c r="O15" s="142" t="s">
        <v>241</v>
      </c>
      <c r="P15" s="124"/>
      <c r="Q15" s="142" t="s">
        <v>241</v>
      </c>
      <c r="R15" s="124"/>
      <c r="S15" s="124"/>
      <c r="T15" s="120"/>
      <c r="U15" s="151" t="s">
        <v>324</v>
      </c>
      <c r="V15" s="130" t="s">
        <v>241</v>
      </c>
      <c r="W15" s="130" t="s">
        <v>241</v>
      </c>
      <c r="X15" s="130" t="s">
        <v>241</v>
      </c>
      <c r="Y15" s="130" t="s">
        <v>241</v>
      </c>
      <c r="Z15" s="130"/>
      <c r="AA15" s="130" t="s">
        <v>241</v>
      </c>
      <c r="AB15" s="130"/>
      <c r="AC15" s="130"/>
    </row>
    <row r="16" spans="1:29" ht="21" customHeight="1">
      <c r="A16" s="125">
        <v>13</v>
      </c>
      <c r="B16" s="124"/>
      <c r="C16" s="124"/>
      <c r="D16" s="124"/>
      <c r="E16" s="124"/>
      <c r="F16" s="124"/>
      <c r="G16" s="124" t="s">
        <v>406</v>
      </c>
      <c r="H16" s="124"/>
      <c r="I16" s="127"/>
      <c r="J16" s="149"/>
      <c r="K16" s="147" t="s">
        <v>326</v>
      </c>
      <c r="L16" s="148" t="s">
        <v>241</v>
      </c>
      <c r="M16" s="148" t="s">
        <v>241</v>
      </c>
      <c r="N16" s="122" t="s">
        <v>268</v>
      </c>
      <c r="O16" s="148" t="s">
        <v>241</v>
      </c>
      <c r="P16" s="122"/>
      <c r="Q16" s="148" t="s">
        <v>241</v>
      </c>
      <c r="R16" s="122"/>
      <c r="S16" s="122"/>
      <c r="T16" s="120"/>
      <c r="U16" s="147" t="s">
        <v>327</v>
      </c>
      <c r="V16" s="128" t="s">
        <v>241</v>
      </c>
      <c r="W16" s="128" t="s">
        <v>241</v>
      </c>
      <c r="X16" s="128" t="s">
        <v>241</v>
      </c>
      <c r="Y16" s="128" t="s">
        <v>241</v>
      </c>
      <c r="Z16" s="128"/>
      <c r="AA16" s="128" t="s">
        <v>241</v>
      </c>
      <c r="AB16" s="128"/>
      <c r="AC16" s="128"/>
    </row>
    <row r="17" spans="1:29" ht="21" customHeight="1">
      <c r="A17" s="126">
        <v>14</v>
      </c>
      <c r="B17" s="122"/>
      <c r="C17" s="122"/>
      <c r="D17" s="122"/>
      <c r="E17" s="122"/>
      <c r="F17" s="122"/>
      <c r="G17" s="122" t="s">
        <v>405</v>
      </c>
      <c r="H17" s="122"/>
      <c r="I17" s="122"/>
      <c r="J17" s="149"/>
      <c r="K17" s="151" t="s">
        <v>329</v>
      </c>
      <c r="L17" s="142" t="s">
        <v>241</v>
      </c>
      <c r="M17" s="142" t="s">
        <v>241</v>
      </c>
      <c r="N17" s="124" t="s">
        <v>299</v>
      </c>
      <c r="O17" s="142" t="s">
        <v>241</v>
      </c>
      <c r="P17" s="124"/>
      <c r="Q17" s="142" t="s">
        <v>241</v>
      </c>
      <c r="R17" s="124"/>
      <c r="S17" s="124"/>
      <c r="T17" s="120"/>
      <c r="U17" s="151" t="s">
        <v>331</v>
      </c>
      <c r="V17" s="130" t="s">
        <v>241</v>
      </c>
      <c r="W17" s="130" t="s">
        <v>241</v>
      </c>
      <c r="X17" s="130" t="s">
        <v>269</v>
      </c>
      <c r="Y17" s="130" t="s">
        <v>269</v>
      </c>
      <c r="Z17" s="130"/>
      <c r="AA17" s="130" t="s">
        <v>241</v>
      </c>
      <c r="AB17" s="130"/>
      <c r="AC17" s="130"/>
    </row>
    <row r="18" spans="1:29" ht="21" customHeight="1">
      <c r="A18" s="125">
        <v>15</v>
      </c>
      <c r="B18" s="124"/>
      <c r="C18" s="124"/>
      <c r="D18" s="124"/>
      <c r="E18" s="124"/>
      <c r="F18" s="124"/>
      <c r="G18" s="124" t="s">
        <v>404</v>
      </c>
      <c r="H18" s="124"/>
      <c r="I18" s="124"/>
      <c r="J18" s="149"/>
      <c r="K18" s="147" t="s">
        <v>332</v>
      </c>
      <c r="L18" s="148" t="s">
        <v>241</v>
      </c>
      <c r="M18" s="148" t="s">
        <v>241</v>
      </c>
      <c r="N18" s="122" t="s">
        <v>375</v>
      </c>
      <c r="O18" s="122" t="s">
        <v>269</v>
      </c>
      <c r="P18" s="122"/>
      <c r="Q18" s="148" t="s">
        <v>241</v>
      </c>
      <c r="R18" s="122"/>
      <c r="S18" s="122"/>
      <c r="T18" s="120"/>
      <c r="U18" s="147" t="s">
        <v>333</v>
      </c>
      <c r="V18" s="128" t="s">
        <v>241</v>
      </c>
      <c r="W18" s="128" t="s">
        <v>241</v>
      </c>
      <c r="X18" s="128" t="s">
        <v>330</v>
      </c>
      <c r="Y18" s="128" t="s">
        <v>269</v>
      </c>
      <c r="Z18" s="128"/>
      <c r="AA18" s="128" t="s">
        <v>269</v>
      </c>
      <c r="AB18" s="128"/>
      <c r="AC18" s="128"/>
    </row>
    <row r="19" spans="1:29" ht="21" customHeight="1" thickBot="1">
      <c r="A19" s="126">
        <v>16</v>
      </c>
      <c r="B19" s="122"/>
      <c r="C19" s="122"/>
      <c r="D19" s="122"/>
      <c r="E19" s="122"/>
      <c r="F19" s="122"/>
      <c r="G19" s="122" t="s">
        <v>403</v>
      </c>
      <c r="H19" s="122"/>
      <c r="I19" s="122"/>
      <c r="J19" s="149"/>
      <c r="K19" s="151" t="s">
        <v>333</v>
      </c>
      <c r="L19" s="142" t="s">
        <v>241</v>
      </c>
      <c r="M19" s="142" t="s">
        <v>241</v>
      </c>
      <c r="N19" s="142" t="s">
        <v>261</v>
      </c>
      <c r="O19" s="142" t="s">
        <v>268</v>
      </c>
      <c r="P19" s="124"/>
      <c r="Q19" s="142" t="s">
        <v>241</v>
      </c>
      <c r="R19" s="158"/>
      <c r="S19" s="158"/>
      <c r="T19" s="120"/>
      <c r="U19" s="151" t="s">
        <v>332</v>
      </c>
      <c r="V19" s="124">
        <v>1</v>
      </c>
      <c r="W19" s="124" t="s">
        <v>241</v>
      </c>
      <c r="X19" s="124" t="s">
        <v>374</v>
      </c>
      <c r="Y19" s="124" t="s">
        <v>330</v>
      </c>
      <c r="Z19" s="124"/>
      <c r="AA19" s="124" t="s">
        <v>269</v>
      </c>
      <c r="AB19" s="124"/>
      <c r="AC19" s="124"/>
    </row>
    <row r="20" spans="1:29" ht="21" customHeight="1" thickBot="1">
      <c r="A20" s="144" t="s">
        <v>402</v>
      </c>
      <c r="B20" s="135" t="s">
        <v>278</v>
      </c>
      <c r="C20" s="135" t="s">
        <v>277</v>
      </c>
      <c r="D20" s="135" t="s">
        <v>276</v>
      </c>
      <c r="E20" s="135" t="s">
        <v>275</v>
      </c>
      <c r="F20" s="135" t="s">
        <v>274</v>
      </c>
      <c r="G20" s="135" t="s">
        <v>273</v>
      </c>
      <c r="H20" s="135" t="s">
        <v>272</v>
      </c>
      <c r="I20" s="135" t="s">
        <v>271</v>
      </c>
      <c r="J20" s="149"/>
      <c r="K20" s="147" t="s">
        <v>331</v>
      </c>
      <c r="L20" s="148" t="s">
        <v>241</v>
      </c>
      <c r="M20" s="148" t="s">
        <v>241</v>
      </c>
      <c r="N20" s="148" t="s">
        <v>401</v>
      </c>
      <c r="O20" s="148" t="s">
        <v>379</v>
      </c>
      <c r="P20" s="122"/>
      <c r="Q20" s="148" t="s">
        <v>241</v>
      </c>
      <c r="R20" s="159"/>
      <c r="S20" s="159"/>
      <c r="T20" s="120"/>
      <c r="U20" s="147" t="s">
        <v>329</v>
      </c>
      <c r="V20" s="122">
        <v>2</v>
      </c>
      <c r="W20" s="161">
        <v>1</v>
      </c>
      <c r="X20" s="148" t="s">
        <v>400</v>
      </c>
      <c r="Y20" s="122" t="s">
        <v>374</v>
      </c>
      <c r="Z20" s="122"/>
      <c r="AA20" s="122" t="s">
        <v>268</v>
      </c>
      <c r="AB20" s="122"/>
      <c r="AC20" s="122"/>
    </row>
    <row r="21" spans="1:29" ht="21" customHeight="1">
      <c r="A21" s="129">
        <v>0</v>
      </c>
      <c r="B21" s="128" t="s">
        <v>241</v>
      </c>
      <c r="C21" s="128" t="s">
        <v>241</v>
      </c>
      <c r="D21" s="128" t="s">
        <v>241</v>
      </c>
      <c r="E21" s="128" t="s">
        <v>241</v>
      </c>
      <c r="F21" s="128"/>
      <c r="G21" s="128" t="s">
        <v>241</v>
      </c>
      <c r="H21" s="128"/>
      <c r="I21" s="128"/>
      <c r="J21" s="149"/>
      <c r="K21" s="151" t="s">
        <v>327</v>
      </c>
      <c r="L21" s="142" t="s">
        <v>241</v>
      </c>
      <c r="M21" s="142" t="s">
        <v>241</v>
      </c>
      <c r="N21" s="142" t="s">
        <v>367</v>
      </c>
      <c r="O21" s="142" t="s">
        <v>361</v>
      </c>
      <c r="P21" s="124"/>
      <c r="Q21" s="142" t="s">
        <v>269</v>
      </c>
      <c r="R21" s="158"/>
      <c r="S21" s="158"/>
      <c r="T21" s="120"/>
      <c r="U21" s="151" t="s">
        <v>326</v>
      </c>
      <c r="V21" s="124" t="s">
        <v>379</v>
      </c>
      <c r="W21" s="160">
        <v>1</v>
      </c>
      <c r="X21" s="142" t="s">
        <v>399</v>
      </c>
      <c r="Y21" s="142" t="s">
        <v>398</v>
      </c>
      <c r="Z21" s="124"/>
      <c r="AA21" s="124" t="s">
        <v>268</v>
      </c>
      <c r="AB21" s="124"/>
      <c r="AC21" s="124"/>
    </row>
    <row r="22" spans="1:29" ht="21" customHeight="1">
      <c r="A22" s="131">
        <v>1</v>
      </c>
      <c r="B22" s="133" t="s">
        <v>241</v>
      </c>
      <c r="C22" s="133" t="s">
        <v>241</v>
      </c>
      <c r="D22" s="130" t="s">
        <v>269</v>
      </c>
      <c r="E22" s="130" t="s">
        <v>241</v>
      </c>
      <c r="F22" s="130"/>
      <c r="G22" s="130" t="s">
        <v>241</v>
      </c>
      <c r="H22" s="130"/>
      <c r="I22" s="130"/>
      <c r="J22" s="149"/>
      <c r="K22" s="147" t="s">
        <v>324</v>
      </c>
      <c r="L22" s="148" t="s">
        <v>397</v>
      </c>
      <c r="M22" s="148" t="s">
        <v>269</v>
      </c>
      <c r="N22" s="148" t="s">
        <v>396</v>
      </c>
      <c r="O22" s="148" t="s">
        <v>395</v>
      </c>
      <c r="P22" s="122"/>
      <c r="Q22" s="148" t="s">
        <v>394</v>
      </c>
      <c r="R22" s="159"/>
      <c r="S22" s="159"/>
      <c r="T22" s="120"/>
      <c r="U22" s="147" t="s">
        <v>318</v>
      </c>
      <c r="V22" s="148" t="s">
        <v>380</v>
      </c>
      <c r="W22" s="126">
        <v>1</v>
      </c>
      <c r="X22" s="148" t="s">
        <v>393</v>
      </c>
      <c r="Y22" s="148" t="s">
        <v>392</v>
      </c>
      <c r="Z22" s="148"/>
      <c r="AA22" s="148" t="s">
        <v>299</v>
      </c>
      <c r="AB22" s="122"/>
      <c r="AC22" s="122"/>
    </row>
    <row r="23" spans="1:29" ht="21" customHeight="1" thickBot="1">
      <c r="A23" s="129">
        <v>2</v>
      </c>
      <c r="B23" s="132" t="s">
        <v>241</v>
      </c>
      <c r="C23" s="132" t="s">
        <v>241</v>
      </c>
      <c r="D23" s="128" t="s">
        <v>287</v>
      </c>
      <c r="E23" s="128" t="s">
        <v>241</v>
      </c>
      <c r="F23" s="128"/>
      <c r="G23" s="128" t="s">
        <v>241</v>
      </c>
      <c r="H23" s="128"/>
      <c r="I23" s="128"/>
      <c r="J23" s="149"/>
      <c r="K23" s="151" t="s">
        <v>315</v>
      </c>
      <c r="L23" s="142" t="s">
        <v>302</v>
      </c>
      <c r="M23" s="142" t="s">
        <v>305</v>
      </c>
      <c r="N23" s="142" t="s">
        <v>254</v>
      </c>
      <c r="O23" s="142" t="s">
        <v>391</v>
      </c>
      <c r="P23" s="124"/>
      <c r="Q23" s="142" t="s">
        <v>304</v>
      </c>
      <c r="R23" s="158"/>
      <c r="S23" s="158"/>
      <c r="T23" s="120"/>
      <c r="U23" s="151" t="s">
        <v>308</v>
      </c>
      <c r="V23" s="138" t="s">
        <v>304</v>
      </c>
      <c r="W23" s="138" t="s">
        <v>305</v>
      </c>
      <c r="X23" s="138" t="s">
        <v>334</v>
      </c>
      <c r="Y23" s="138" t="s">
        <v>390</v>
      </c>
      <c r="Z23" s="138"/>
      <c r="AA23" s="138" t="s">
        <v>302</v>
      </c>
      <c r="AB23" s="138"/>
      <c r="AC23" s="138"/>
    </row>
    <row r="24" spans="1:29" ht="21" customHeight="1" thickBot="1">
      <c r="A24" s="131">
        <v>3</v>
      </c>
      <c r="B24" s="130" t="s">
        <v>241</v>
      </c>
      <c r="C24" s="130" t="s">
        <v>241</v>
      </c>
      <c r="D24" s="130" t="s">
        <v>375</v>
      </c>
      <c r="E24" s="130">
        <v>1</v>
      </c>
      <c r="F24" s="130"/>
      <c r="G24" s="130" t="s">
        <v>241</v>
      </c>
      <c r="H24" s="130"/>
      <c r="I24" s="130"/>
      <c r="J24" s="149"/>
      <c r="K24" s="156" t="s">
        <v>364</v>
      </c>
      <c r="L24" s="156" t="s">
        <v>278</v>
      </c>
      <c r="M24" s="156" t="s">
        <v>277</v>
      </c>
      <c r="N24" s="156" t="s">
        <v>276</v>
      </c>
      <c r="O24" s="156" t="s">
        <v>275</v>
      </c>
      <c r="P24" s="156" t="s">
        <v>274</v>
      </c>
      <c r="Q24" s="156" t="s">
        <v>273</v>
      </c>
      <c r="R24" s="156" t="s">
        <v>272</v>
      </c>
      <c r="S24" s="156" t="s">
        <v>271</v>
      </c>
      <c r="T24" s="155"/>
      <c r="U24" s="153" t="s">
        <v>364</v>
      </c>
      <c r="V24" s="157" t="s">
        <v>278</v>
      </c>
      <c r="W24" s="157" t="s">
        <v>277</v>
      </c>
      <c r="X24" s="157" t="s">
        <v>276</v>
      </c>
      <c r="Y24" s="157" t="s">
        <v>275</v>
      </c>
      <c r="Z24" s="157" t="s">
        <v>274</v>
      </c>
      <c r="AA24" s="157" t="s">
        <v>273</v>
      </c>
      <c r="AB24" s="157" t="s">
        <v>272</v>
      </c>
      <c r="AC24" s="157" t="s">
        <v>271</v>
      </c>
    </row>
    <row r="25" spans="1:29" ht="21" customHeight="1">
      <c r="A25" s="129">
        <v>4</v>
      </c>
      <c r="B25" s="128" t="s">
        <v>241</v>
      </c>
      <c r="C25" s="128" t="s">
        <v>241</v>
      </c>
      <c r="D25" s="128" t="s">
        <v>374</v>
      </c>
      <c r="E25" s="128" t="s">
        <v>287</v>
      </c>
      <c r="F25" s="128"/>
      <c r="G25" s="128" t="s">
        <v>241</v>
      </c>
      <c r="H25" s="128"/>
      <c r="I25" s="128"/>
      <c r="J25" s="149"/>
      <c r="K25" s="147" t="s">
        <v>308</v>
      </c>
      <c r="L25" s="148" t="s">
        <v>241</v>
      </c>
      <c r="M25" s="148" t="s">
        <v>241</v>
      </c>
      <c r="N25" s="148" t="s">
        <v>241</v>
      </c>
      <c r="O25" s="148" t="s">
        <v>241</v>
      </c>
      <c r="P25" s="122" t="s">
        <v>362</v>
      </c>
      <c r="Q25" s="148" t="s">
        <v>241</v>
      </c>
      <c r="R25" s="148" t="s">
        <v>241</v>
      </c>
      <c r="S25" s="122"/>
      <c r="T25" s="120"/>
      <c r="U25" s="147" t="s">
        <v>315</v>
      </c>
      <c r="V25" s="152" t="s">
        <v>241</v>
      </c>
      <c r="W25" s="152" t="s">
        <v>241</v>
      </c>
      <c r="X25" s="152" t="s">
        <v>241</v>
      </c>
      <c r="Y25" s="152" t="s">
        <v>241</v>
      </c>
      <c r="Z25" s="152" t="s">
        <v>241</v>
      </c>
      <c r="AA25" s="152" t="s">
        <v>241</v>
      </c>
      <c r="AB25" s="152" t="s">
        <v>241</v>
      </c>
      <c r="AC25" s="128"/>
    </row>
    <row r="26" spans="1:29" ht="21" customHeight="1">
      <c r="A26" s="125">
        <v>5</v>
      </c>
      <c r="B26" s="124" t="s">
        <v>241</v>
      </c>
      <c r="C26" s="124" t="s">
        <v>241</v>
      </c>
      <c r="D26" s="124" t="s">
        <v>389</v>
      </c>
      <c r="E26" s="124" t="s">
        <v>368</v>
      </c>
      <c r="F26" s="124"/>
      <c r="G26" s="124" t="s">
        <v>241</v>
      </c>
      <c r="H26" s="124"/>
      <c r="I26" s="124"/>
      <c r="J26" s="149"/>
      <c r="K26" s="151" t="s">
        <v>318</v>
      </c>
      <c r="L26" s="142" t="s">
        <v>241</v>
      </c>
      <c r="M26" s="142" t="s">
        <v>241</v>
      </c>
      <c r="N26" s="142" t="s">
        <v>241</v>
      </c>
      <c r="O26" s="142" t="s">
        <v>241</v>
      </c>
      <c r="P26" s="124" t="s">
        <v>268</v>
      </c>
      <c r="Q26" s="142" t="s">
        <v>241</v>
      </c>
      <c r="R26" s="142" t="s">
        <v>241</v>
      </c>
      <c r="S26" s="124"/>
      <c r="T26" s="120"/>
      <c r="U26" s="151" t="s">
        <v>324</v>
      </c>
      <c r="V26" s="150" t="s">
        <v>241</v>
      </c>
      <c r="W26" s="150" t="s">
        <v>241</v>
      </c>
      <c r="X26" s="150" t="s">
        <v>241</v>
      </c>
      <c r="Y26" s="150" t="s">
        <v>241</v>
      </c>
      <c r="Z26" s="150" t="s">
        <v>241</v>
      </c>
      <c r="AA26" s="150" t="s">
        <v>241</v>
      </c>
      <c r="AB26" s="150" t="s">
        <v>241</v>
      </c>
      <c r="AC26" s="124"/>
    </row>
    <row r="27" spans="1:29" ht="21" customHeight="1">
      <c r="A27" s="126">
        <v>6</v>
      </c>
      <c r="B27" s="122">
        <v>1</v>
      </c>
      <c r="C27" s="122" t="s">
        <v>241</v>
      </c>
      <c r="D27" s="122" t="s">
        <v>348</v>
      </c>
      <c r="E27" s="122" t="s">
        <v>388</v>
      </c>
      <c r="F27" s="122"/>
      <c r="G27" s="122" t="s">
        <v>241</v>
      </c>
      <c r="H27" s="122"/>
      <c r="I27" s="122"/>
      <c r="J27" s="149"/>
      <c r="K27" s="147" t="s">
        <v>326</v>
      </c>
      <c r="L27" s="148" t="s">
        <v>241</v>
      </c>
      <c r="M27" s="148" t="s">
        <v>241</v>
      </c>
      <c r="N27" s="148" t="s">
        <v>241</v>
      </c>
      <c r="O27" s="148" t="s">
        <v>241</v>
      </c>
      <c r="P27" s="122" t="s">
        <v>268</v>
      </c>
      <c r="Q27" s="148" t="s">
        <v>241</v>
      </c>
      <c r="R27" s="148" t="s">
        <v>241</v>
      </c>
      <c r="S27" s="122"/>
      <c r="T27" s="120"/>
      <c r="U27" s="147" t="s">
        <v>327</v>
      </c>
      <c r="V27" s="146" t="s">
        <v>241</v>
      </c>
      <c r="W27" s="146" t="s">
        <v>241</v>
      </c>
      <c r="X27" s="146" t="s">
        <v>241</v>
      </c>
      <c r="Y27" s="146" t="s">
        <v>241</v>
      </c>
      <c r="Z27" s="146" t="s">
        <v>241</v>
      </c>
      <c r="AA27" s="146" t="s">
        <v>241</v>
      </c>
      <c r="AB27" s="146" t="s">
        <v>241</v>
      </c>
      <c r="AC27" s="122"/>
    </row>
    <row r="28" spans="1:29" ht="21" customHeight="1">
      <c r="A28" s="125">
        <v>7</v>
      </c>
      <c r="B28" s="124" t="s">
        <v>287</v>
      </c>
      <c r="C28" s="124">
        <v>1</v>
      </c>
      <c r="D28" s="124" t="s">
        <v>387</v>
      </c>
      <c r="E28" s="124" t="s">
        <v>386</v>
      </c>
      <c r="F28" s="124"/>
      <c r="G28" s="124" t="s">
        <v>269</v>
      </c>
      <c r="H28" s="124"/>
      <c r="I28" s="124"/>
      <c r="J28" s="149"/>
      <c r="K28" s="151" t="s">
        <v>329</v>
      </c>
      <c r="L28" s="142" t="s">
        <v>241</v>
      </c>
      <c r="M28" s="142" t="s">
        <v>241</v>
      </c>
      <c r="N28" s="142" t="s">
        <v>241</v>
      </c>
      <c r="O28" s="142" t="s">
        <v>241</v>
      </c>
      <c r="P28" s="124" t="s">
        <v>299</v>
      </c>
      <c r="Q28" s="142" t="s">
        <v>241</v>
      </c>
      <c r="R28" s="142" t="s">
        <v>241</v>
      </c>
      <c r="S28" s="124"/>
      <c r="T28" s="120"/>
      <c r="U28" s="151" t="s">
        <v>331</v>
      </c>
      <c r="V28" s="150" t="s">
        <v>241</v>
      </c>
      <c r="W28" s="150" t="s">
        <v>241</v>
      </c>
      <c r="X28" s="150" t="s">
        <v>241</v>
      </c>
      <c r="Y28" s="124" t="s">
        <v>241</v>
      </c>
      <c r="Z28" s="124" t="s">
        <v>269</v>
      </c>
      <c r="AA28" s="150" t="s">
        <v>241</v>
      </c>
      <c r="AB28" s="150" t="s">
        <v>241</v>
      </c>
      <c r="AC28" s="124"/>
    </row>
    <row r="29" spans="1:29" ht="21" customHeight="1">
      <c r="A29" s="126">
        <v>8</v>
      </c>
      <c r="B29" s="122" t="s">
        <v>375</v>
      </c>
      <c r="C29" s="122">
        <v>1</v>
      </c>
      <c r="D29" s="122" t="s">
        <v>385</v>
      </c>
      <c r="E29" s="122" t="s">
        <v>384</v>
      </c>
      <c r="F29" s="122"/>
      <c r="G29" s="122" t="s">
        <v>269</v>
      </c>
      <c r="H29" s="122"/>
      <c r="I29" s="122"/>
      <c r="J29" s="149"/>
      <c r="K29" s="147" t="s">
        <v>332</v>
      </c>
      <c r="L29" s="148" t="s">
        <v>241</v>
      </c>
      <c r="M29" s="148" t="s">
        <v>241</v>
      </c>
      <c r="N29" s="122" t="s">
        <v>269</v>
      </c>
      <c r="O29" s="148" t="s">
        <v>241</v>
      </c>
      <c r="P29" s="122" t="s">
        <v>375</v>
      </c>
      <c r="Q29" s="148" t="s">
        <v>241</v>
      </c>
      <c r="R29" s="148" t="s">
        <v>241</v>
      </c>
      <c r="S29" s="122"/>
      <c r="T29" s="120"/>
      <c r="U29" s="147" t="s">
        <v>333</v>
      </c>
      <c r="V29" s="146" t="s">
        <v>241</v>
      </c>
      <c r="W29" s="146" t="s">
        <v>241</v>
      </c>
      <c r="X29" s="122" t="s">
        <v>269</v>
      </c>
      <c r="Y29" s="122" t="s">
        <v>241</v>
      </c>
      <c r="Z29" s="122" t="s">
        <v>268</v>
      </c>
      <c r="AA29" s="146" t="s">
        <v>241</v>
      </c>
      <c r="AB29" s="122" t="s">
        <v>269</v>
      </c>
      <c r="AC29" s="122"/>
    </row>
    <row r="30" spans="1:29" ht="21" customHeight="1">
      <c r="A30" s="131">
        <v>9</v>
      </c>
      <c r="B30" s="130" t="s">
        <v>383</v>
      </c>
      <c r="C30" s="130">
        <v>1</v>
      </c>
      <c r="D30" s="130" t="s">
        <v>382</v>
      </c>
      <c r="E30" s="130" t="s">
        <v>381</v>
      </c>
      <c r="F30" s="130"/>
      <c r="G30" s="130">
        <v>2</v>
      </c>
      <c r="H30" s="130"/>
      <c r="I30" s="130"/>
      <c r="J30" s="149"/>
      <c r="K30" s="151" t="s">
        <v>333</v>
      </c>
      <c r="L30" s="142" t="s">
        <v>241</v>
      </c>
      <c r="M30" s="142" t="s">
        <v>241</v>
      </c>
      <c r="N30" s="142" t="s">
        <v>268</v>
      </c>
      <c r="O30" s="142" t="s">
        <v>241</v>
      </c>
      <c r="P30" s="124" t="s">
        <v>380</v>
      </c>
      <c r="Q30" s="142" t="s">
        <v>241</v>
      </c>
      <c r="R30" s="142" t="s">
        <v>241</v>
      </c>
      <c r="S30" s="142"/>
      <c r="T30" s="120"/>
      <c r="U30" s="151" t="s">
        <v>332</v>
      </c>
      <c r="V30" s="150" t="s">
        <v>241</v>
      </c>
      <c r="W30" s="150" t="s">
        <v>241</v>
      </c>
      <c r="X30" s="124" t="s">
        <v>287</v>
      </c>
      <c r="Y30" s="124" t="s">
        <v>269</v>
      </c>
      <c r="Z30" s="124" t="s">
        <v>379</v>
      </c>
      <c r="AA30" s="150" t="s">
        <v>241</v>
      </c>
      <c r="AB30" s="124" t="s">
        <v>269</v>
      </c>
      <c r="AC30" s="124"/>
    </row>
    <row r="31" spans="1:29" ht="21" customHeight="1">
      <c r="A31" s="129">
        <v>10</v>
      </c>
      <c r="B31" s="128" t="s">
        <v>352</v>
      </c>
      <c r="C31" s="128" t="s">
        <v>287</v>
      </c>
      <c r="D31" s="128" t="s">
        <v>378</v>
      </c>
      <c r="E31" s="128" t="s">
        <v>377</v>
      </c>
      <c r="F31" s="128"/>
      <c r="G31" s="128">
        <v>2</v>
      </c>
      <c r="H31" s="128"/>
      <c r="I31" s="128"/>
      <c r="J31" s="149"/>
      <c r="K31" s="147" t="s">
        <v>331</v>
      </c>
      <c r="L31" s="148" t="s">
        <v>241</v>
      </c>
      <c r="M31" s="148" t="s">
        <v>241</v>
      </c>
      <c r="N31" s="148" t="s">
        <v>299</v>
      </c>
      <c r="O31" s="148" t="s">
        <v>269</v>
      </c>
      <c r="P31" s="122" t="s">
        <v>376</v>
      </c>
      <c r="Q31" s="148" t="s">
        <v>241</v>
      </c>
      <c r="R31" s="148" t="s">
        <v>269</v>
      </c>
      <c r="S31" s="148"/>
      <c r="T31" s="120"/>
      <c r="U31" s="147" t="s">
        <v>329</v>
      </c>
      <c r="V31" s="146">
        <v>1</v>
      </c>
      <c r="W31" s="146" t="s">
        <v>241</v>
      </c>
      <c r="X31" s="122" t="s">
        <v>375</v>
      </c>
      <c r="Y31" s="122" t="s">
        <v>269</v>
      </c>
      <c r="Z31" s="122" t="s">
        <v>374</v>
      </c>
      <c r="AA31" s="146" t="s">
        <v>241</v>
      </c>
      <c r="AB31" s="122" t="s">
        <v>268</v>
      </c>
      <c r="AC31" s="122"/>
    </row>
    <row r="32" spans="1:29" ht="21" customHeight="1">
      <c r="A32" s="131">
        <v>11</v>
      </c>
      <c r="B32" s="130" t="s">
        <v>373</v>
      </c>
      <c r="C32" s="130" t="s">
        <v>368</v>
      </c>
      <c r="D32" s="130" t="s">
        <v>372</v>
      </c>
      <c r="E32" s="130"/>
      <c r="F32" s="130"/>
      <c r="G32" s="130">
        <v>2</v>
      </c>
      <c r="H32" s="130"/>
      <c r="I32" s="130"/>
      <c r="J32" s="149"/>
      <c r="K32" s="151" t="s">
        <v>327</v>
      </c>
      <c r="L32" s="142" t="s">
        <v>241</v>
      </c>
      <c r="M32" s="142" t="s">
        <v>241</v>
      </c>
      <c r="N32" s="142" t="s">
        <v>317</v>
      </c>
      <c r="O32" s="142" t="s">
        <v>287</v>
      </c>
      <c r="P32" s="124" t="s">
        <v>371</v>
      </c>
      <c r="Q32" s="142" t="s">
        <v>241</v>
      </c>
      <c r="R32" s="142" t="s">
        <v>287</v>
      </c>
      <c r="S32" s="142"/>
      <c r="T32" s="120"/>
      <c r="U32" s="151" t="s">
        <v>326</v>
      </c>
      <c r="V32" s="150">
        <v>1</v>
      </c>
      <c r="W32" s="150" t="s">
        <v>241</v>
      </c>
      <c r="X32" s="124" t="s">
        <v>357</v>
      </c>
      <c r="Y32" s="124" t="s">
        <v>330</v>
      </c>
      <c r="Z32" s="124" t="s">
        <v>290</v>
      </c>
      <c r="AA32" s="150" t="s">
        <v>241</v>
      </c>
      <c r="AB32" s="124" t="s">
        <v>264</v>
      </c>
      <c r="AC32" s="124"/>
    </row>
    <row r="33" spans="1:29" ht="21" customHeight="1">
      <c r="A33" s="129">
        <v>12</v>
      </c>
      <c r="B33" s="128" t="s">
        <v>311</v>
      </c>
      <c r="C33" s="128" t="s">
        <v>325</v>
      </c>
      <c r="D33" s="128" t="s">
        <v>370</v>
      </c>
      <c r="E33" s="128"/>
      <c r="F33" s="128"/>
      <c r="G33" s="128">
        <v>3</v>
      </c>
      <c r="H33" s="128"/>
      <c r="I33" s="128"/>
      <c r="J33" s="149"/>
      <c r="K33" s="147" t="s">
        <v>324</v>
      </c>
      <c r="L33" s="148" t="s">
        <v>269</v>
      </c>
      <c r="M33" s="148" t="s">
        <v>241</v>
      </c>
      <c r="N33" s="148" t="s">
        <v>369</v>
      </c>
      <c r="O33" s="148" t="s">
        <v>368</v>
      </c>
      <c r="P33" s="122" t="s">
        <v>338</v>
      </c>
      <c r="Q33" s="148" t="s">
        <v>269</v>
      </c>
      <c r="R33" s="148" t="s">
        <v>368</v>
      </c>
      <c r="S33" s="148"/>
      <c r="T33" s="120"/>
      <c r="U33" s="147" t="s">
        <v>318</v>
      </c>
      <c r="V33" s="146">
        <v>2</v>
      </c>
      <c r="W33" s="145" t="s">
        <v>241</v>
      </c>
      <c r="X33" s="122" t="s">
        <v>367</v>
      </c>
      <c r="Y33" s="122" t="s">
        <v>261</v>
      </c>
      <c r="Z33" s="122" t="s">
        <v>366</v>
      </c>
      <c r="AA33" s="146" t="s">
        <v>241</v>
      </c>
      <c r="AB33" s="122" t="s">
        <v>358</v>
      </c>
      <c r="AC33" s="122"/>
    </row>
    <row r="34" spans="1:29" ht="21" customHeight="1" thickBot="1">
      <c r="A34" s="125">
        <v>13</v>
      </c>
      <c r="B34" s="124"/>
      <c r="C34" s="124"/>
      <c r="D34" s="124"/>
      <c r="E34" s="124"/>
      <c r="F34" s="124"/>
      <c r="G34" s="124" t="s">
        <v>317</v>
      </c>
      <c r="H34" s="124"/>
      <c r="I34" s="127"/>
      <c r="J34" s="149"/>
      <c r="K34" s="151" t="s">
        <v>315</v>
      </c>
      <c r="L34" s="142" t="s">
        <v>305</v>
      </c>
      <c r="M34" s="142" t="s">
        <v>303</v>
      </c>
      <c r="N34" s="142" t="s">
        <v>311</v>
      </c>
      <c r="O34" s="142" t="s">
        <v>325</v>
      </c>
      <c r="P34" s="124" t="s">
        <v>334</v>
      </c>
      <c r="Q34" s="142" t="s">
        <v>305</v>
      </c>
      <c r="R34" s="142" t="s">
        <v>325</v>
      </c>
      <c r="S34" s="142"/>
      <c r="T34" s="120"/>
      <c r="U34" s="151" t="s">
        <v>308</v>
      </c>
      <c r="V34" s="139" t="s">
        <v>310</v>
      </c>
      <c r="W34" s="139" t="s">
        <v>303</v>
      </c>
      <c r="X34" s="139" t="s">
        <v>243</v>
      </c>
      <c r="Y34" s="139" t="s">
        <v>312</v>
      </c>
      <c r="Z34" s="139" t="s">
        <v>355</v>
      </c>
      <c r="AA34" s="139" t="s">
        <v>303</v>
      </c>
      <c r="AB34" s="139" t="s">
        <v>354</v>
      </c>
      <c r="AC34" s="139"/>
    </row>
    <row r="35" spans="1:29" ht="21" customHeight="1" thickBot="1">
      <c r="A35" s="126">
        <v>14</v>
      </c>
      <c r="B35" s="122"/>
      <c r="C35" s="122"/>
      <c r="D35" s="122"/>
      <c r="E35" s="122"/>
      <c r="F35" s="122"/>
      <c r="G35" s="122" t="s">
        <v>258</v>
      </c>
      <c r="H35" s="122"/>
      <c r="I35" s="122"/>
      <c r="J35" s="149"/>
      <c r="K35" s="154" t="s">
        <v>316</v>
      </c>
      <c r="L35" s="156" t="s">
        <v>278</v>
      </c>
      <c r="M35" s="156" t="s">
        <v>277</v>
      </c>
      <c r="N35" s="156" t="s">
        <v>276</v>
      </c>
      <c r="O35" s="156" t="s">
        <v>275</v>
      </c>
      <c r="P35" s="156" t="s">
        <v>274</v>
      </c>
      <c r="Q35" s="156" t="s">
        <v>273</v>
      </c>
      <c r="R35" s="156" t="s">
        <v>272</v>
      </c>
      <c r="S35" s="156" t="s">
        <v>271</v>
      </c>
      <c r="T35" s="155"/>
      <c r="U35" s="154" t="s">
        <v>316</v>
      </c>
      <c r="V35" s="153" t="s">
        <v>278</v>
      </c>
      <c r="W35" s="153" t="s">
        <v>277</v>
      </c>
      <c r="X35" s="157" t="s">
        <v>276</v>
      </c>
      <c r="Y35" s="157" t="s">
        <v>275</v>
      </c>
      <c r="Z35" s="157" t="s">
        <v>274</v>
      </c>
      <c r="AA35" s="157" t="s">
        <v>273</v>
      </c>
      <c r="AB35" s="157" t="s">
        <v>272</v>
      </c>
      <c r="AC35" s="157" t="s">
        <v>271</v>
      </c>
    </row>
    <row r="36" spans="1:29" ht="21" customHeight="1">
      <c r="A36" s="125">
        <v>15</v>
      </c>
      <c r="B36" s="124"/>
      <c r="C36" s="124"/>
      <c r="D36" s="124"/>
      <c r="E36" s="124"/>
      <c r="F36" s="124"/>
      <c r="G36" s="124" t="s">
        <v>252</v>
      </c>
      <c r="H36" s="124"/>
      <c r="I36" s="124"/>
      <c r="J36" s="149"/>
      <c r="K36" s="147" t="s">
        <v>308</v>
      </c>
      <c r="L36" s="148" t="s">
        <v>270</v>
      </c>
      <c r="M36" s="148" t="s">
        <v>270</v>
      </c>
      <c r="N36" s="122" t="s">
        <v>241</v>
      </c>
      <c r="O36" s="122" t="s">
        <v>241</v>
      </c>
      <c r="P36" s="122" t="s">
        <v>241</v>
      </c>
      <c r="Q36" s="148" t="s">
        <v>241</v>
      </c>
      <c r="R36" s="148" t="s">
        <v>241</v>
      </c>
      <c r="S36" s="122" t="s">
        <v>241</v>
      </c>
      <c r="T36" s="120"/>
      <c r="U36" s="147" t="s">
        <v>315</v>
      </c>
      <c r="V36" s="152" t="s">
        <v>262</v>
      </c>
      <c r="W36" s="152" t="s">
        <v>262</v>
      </c>
      <c r="X36" s="152" t="s">
        <v>241</v>
      </c>
      <c r="Y36" s="152" t="s">
        <v>241</v>
      </c>
      <c r="Z36" s="152" t="s">
        <v>241</v>
      </c>
      <c r="AA36" s="152" t="s">
        <v>241</v>
      </c>
      <c r="AB36" s="152" t="s">
        <v>241</v>
      </c>
      <c r="AC36" s="152" t="s">
        <v>241</v>
      </c>
    </row>
    <row r="37" spans="1:29" ht="21" customHeight="1" thickBot="1">
      <c r="A37" s="126">
        <v>16</v>
      </c>
      <c r="B37" s="122"/>
      <c r="C37" s="122"/>
      <c r="D37" s="122"/>
      <c r="E37" s="122"/>
      <c r="F37" s="122"/>
      <c r="G37" s="122" t="s">
        <v>365</v>
      </c>
      <c r="H37" s="122"/>
      <c r="I37" s="122"/>
      <c r="J37" s="149"/>
      <c r="K37" s="151" t="s">
        <v>318</v>
      </c>
      <c r="L37" s="142" t="s">
        <v>270</v>
      </c>
      <c r="M37" s="142" t="s">
        <v>270</v>
      </c>
      <c r="N37" s="124" t="s">
        <v>241</v>
      </c>
      <c r="O37" s="124" t="s">
        <v>241</v>
      </c>
      <c r="P37" s="124" t="s">
        <v>269</v>
      </c>
      <c r="Q37" s="142" t="s">
        <v>241</v>
      </c>
      <c r="R37" s="142" t="s">
        <v>241</v>
      </c>
      <c r="S37" s="124" t="s">
        <v>241</v>
      </c>
      <c r="T37" s="120"/>
      <c r="U37" s="151" t="s">
        <v>324</v>
      </c>
      <c r="V37" s="150" t="s">
        <v>262</v>
      </c>
      <c r="W37" s="150" t="s">
        <v>262</v>
      </c>
      <c r="X37" s="150" t="s">
        <v>241</v>
      </c>
      <c r="Y37" s="150" t="s">
        <v>241</v>
      </c>
      <c r="Z37" s="150" t="s">
        <v>241</v>
      </c>
      <c r="AA37" s="150" t="s">
        <v>241</v>
      </c>
      <c r="AB37" s="150" t="s">
        <v>241</v>
      </c>
      <c r="AC37" s="150" t="s">
        <v>241</v>
      </c>
    </row>
    <row r="38" spans="1:29" ht="21" customHeight="1" thickBot="1">
      <c r="A38" s="144" t="s">
        <v>364</v>
      </c>
      <c r="B38" s="135" t="s">
        <v>278</v>
      </c>
      <c r="C38" s="135" t="s">
        <v>277</v>
      </c>
      <c r="D38" s="135" t="s">
        <v>276</v>
      </c>
      <c r="E38" s="135" t="s">
        <v>275</v>
      </c>
      <c r="F38" s="135" t="s">
        <v>274</v>
      </c>
      <c r="G38" s="135" t="s">
        <v>273</v>
      </c>
      <c r="H38" s="135" t="s">
        <v>272</v>
      </c>
      <c r="I38" s="135" t="s">
        <v>271</v>
      </c>
      <c r="J38" s="149"/>
      <c r="K38" s="147" t="s">
        <v>326</v>
      </c>
      <c r="L38" s="148" t="s">
        <v>270</v>
      </c>
      <c r="M38" s="148" t="s">
        <v>270</v>
      </c>
      <c r="N38" s="122" t="s">
        <v>241</v>
      </c>
      <c r="O38" s="122" t="s">
        <v>241</v>
      </c>
      <c r="P38" s="122" t="s">
        <v>269</v>
      </c>
      <c r="Q38" s="148" t="s">
        <v>241</v>
      </c>
      <c r="R38" s="148" t="s">
        <v>241</v>
      </c>
      <c r="S38" s="122" t="s">
        <v>269</v>
      </c>
      <c r="T38" s="120"/>
      <c r="U38" s="147" t="s">
        <v>327</v>
      </c>
      <c r="V38" s="146" t="s">
        <v>262</v>
      </c>
      <c r="W38" s="146" t="s">
        <v>262</v>
      </c>
      <c r="X38" s="146" t="s">
        <v>241</v>
      </c>
      <c r="Y38" s="146" t="s">
        <v>241</v>
      </c>
      <c r="Z38" s="146" t="s">
        <v>241</v>
      </c>
      <c r="AA38" s="146" t="s">
        <v>241</v>
      </c>
      <c r="AB38" s="146" t="s">
        <v>241</v>
      </c>
      <c r="AC38" s="146" t="s">
        <v>241</v>
      </c>
    </row>
    <row r="39" spans="1:29" ht="21" customHeight="1">
      <c r="A39" s="129">
        <v>0</v>
      </c>
      <c r="B39" s="128" t="s">
        <v>363</v>
      </c>
      <c r="C39" s="128" t="s">
        <v>241</v>
      </c>
      <c r="D39" s="128" t="s">
        <v>241</v>
      </c>
      <c r="E39" s="128" t="s">
        <v>241</v>
      </c>
      <c r="F39" s="128" t="s">
        <v>362</v>
      </c>
      <c r="G39" s="128" t="s">
        <v>241</v>
      </c>
      <c r="H39" s="128" t="s">
        <v>241</v>
      </c>
      <c r="I39" s="128"/>
      <c r="J39" s="149"/>
      <c r="K39" s="151" t="s">
        <v>329</v>
      </c>
      <c r="L39" s="142" t="s">
        <v>270</v>
      </c>
      <c r="M39" s="142" t="s">
        <v>270</v>
      </c>
      <c r="N39" s="124" t="s">
        <v>241</v>
      </c>
      <c r="O39" s="124" t="s">
        <v>241</v>
      </c>
      <c r="P39" s="124" t="s">
        <v>269</v>
      </c>
      <c r="Q39" s="142" t="s">
        <v>241</v>
      </c>
      <c r="R39" s="142" t="s">
        <v>241</v>
      </c>
      <c r="S39" s="124" t="s">
        <v>269</v>
      </c>
      <c r="T39" s="120"/>
      <c r="U39" s="151" t="s">
        <v>331</v>
      </c>
      <c r="V39" s="150" t="s">
        <v>262</v>
      </c>
      <c r="W39" s="150" t="s">
        <v>262</v>
      </c>
      <c r="X39" s="150" t="s">
        <v>241</v>
      </c>
      <c r="Y39" s="150" t="s">
        <v>241</v>
      </c>
      <c r="Z39" s="150" t="s">
        <v>241</v>
      </c>
      <c r="AA39" s="150" t="s">
        <v>241</v>
      </c>
      <c r="AB39" s="150" t="s">
        <v>241</v>
      </c>
      <c r="AC39" s="150" t="s">
        <v>241</v>
      </c>
    </row>
    <row r="40" spans="1:29" ht="21" customHeight="1">
      <c r="A40" s="131">
        <v>1</v>
      </c>
      <c r="B40" s="133" t="s">
        <v>241</v>
      </c>
      <c r="C40" s="133" t="s">
        <v>241</v>
      </c>
      <c r="D40" s="130" t="s">
        <v>241</v>
      </c>
      <c r="E40" s="130" t="s">
        <v>241</v>
      </c>
      <c r="F40" s="130" t="s">
        <v>268</v>
      </c>
      <c r="G40" s="130" t="s">
        <v>241</v>
      </c>
      <c r="H40" s="130" t="s">
        <v>241</v>
      </c>
      <c r="I40" s="130"/>
      <c r="J40" s="149"/>
      <c r="K40" s="147" t="s">
        <v>332</v>
      </c>
      <c r="L40" s="148" t="s">
        <v>270</v>
      </c>
      <c r="M40" s="148" t="s">
        <v>270</v>
      </c>
      <c r="N40" s="122" t="s">
        <v>241</v>
      </c>
      <c r="O40" s="122" t="s">
        <v>241</v>
      </c>
      <c r="P40" s="122" t="s">
        <v>268</v>
      </c>
      <c r="Q40" s="148" t="s">
        <v>241</v>
      </c>
      <c r="R40" s="148" t="s">
        <v>241</v>
      </c>
      <c r="S40" s="122" t="s">
        <v>269</v>
      </c>
      <c r="T40" s="120"/>
      <c r="U40" s="147" t="s">
        <v>333</v>
      </c>
      <c r="V40" s="146" t="s">
        <v>262</v>
      </c>
      <c r="W40" s="146" t="s">
        <v>262</v>
      </c>
      <c r="X40" s="146" t="s">
        <v>241</v>
      </c>
      <c r="Y40" s="146" t="s">
        <v>241</v>
      </c>
      <c r="Z40" s="146" t="s">
        <v>241</v>
      </c>
      <c r="AA40" s="146" t="s">
        <v>241</v>
      </c>
      <c r="AB40" s="146" t="s">
        <v>241</v>
      </c>
      <c r="AC40" s="146" t="s">
        <v>241</v>
      </c>
    </row>
    <row r="41" spans="1:29" ht="21" customHeight="1">
      <c r="A41" s="129">
        <v>2</v>
      </c>
      <c r="B41" s="132" t="s">
        <v>241</v>
      </c>
      <c r="C41" s="132" t="s">
        <v>241</v>
      </c>
      <c r="D41" s="128" t="s">
        <v>241</v>
      </c>
      <c r="E41" s="128" t="s">
        <v>241</v>
      </c>
      <c r="F41" s="128" t="s">
        <v>299</v>
      </c>
      <c r="G41" s="128" t="s">
        <v>241</v>
      </c>
      <c r="H41" s="128" t="s">
        <v>241</v>
      </c>
      <c r="I41" s="128"/>
      <c r="J41" s="149"/>
      <c r="K41" s="151" t="s">
        <v>333</v>
      </c>
      <c r="L41" s="142" t="s">
        <v>270</v>
      </c>
      <c r="M41" s="142" t="s">
        <v>270</v>
      </c>
      <c r="N41" s="142" t="s">
        <v>320</v>
      </c>
      <c r="O41" s="142" t="s">
        <v>241</v>
      </c>
      <c r="P41" s="124" t="s">
        <v>268</v>
      </c>
      <c r="Q41" s="142" t="s">
        <v>241</v>
      </c>
      <c r="R41" s="142" t="s">
        <v>241</v>
      </c>
      <c r="S41" s="142" t="s">
        <v>269</v>
      </c>
      <c r="T41" s="120"/>
      <c r="U41" s="151" t="s">
        <v>332</v>
      </c>
      <c r="V41" s="150" t="s">
        <v>262</v>
      </c>
      <c r="W41" s="150" t="s">
        <v>262</v>
      </c>
      <c r="X41" s="124" t="s">
        <v>269</v>
      </c>
      <c r="Y41" s="150" t="s">
        <v>241</v>
      </c>
      <c r="Z41" s="124" t="s">
        <v>269</v>
      </c>
      <c r="AA41" s="150" t="s">
        <v>241</v>
      </c>
      <c r="AB41" s="150" t="s">
        <v>241</v>
      </c>
      <c r="AC41" s="150" t="s">
        <v>241</v>
      </c>
    </row>
    <row r="42" spans="1:29" ht="21" customHeight="1">
      <c r="A42" s="131">
        <v>3</v>
      </c>
      <c r="B42" s="130" t="s">
        <v>241</v>
      </c>
      <c r="C42" s="130" t="s">
        <v>241</v>
      </c>
      <c r="D42" s="130" t="s">
        <v>269</v>
      </c>
      <c r="E42" s="130" t="s">
        <v>241</v>
      </c>
      <c r="F42" s="130">
        <v>4</v>
      </c>
      <c r="G42" s="130" t="s">
        <v>241</v>
      </c>
      <c r="H42" s="130" t="s">
        <v>241</v>
      </c>
      <c r="I42" s="130"/>
      <c r="J42" s="149"/>
      <c r="K42" s="147" t="s">
        <v>331</v>
      </c>
      <c r="L42" s="148" t="s">
        <v>270</v>
      </c>
      <c r="M42" s="148" t="s">
        <v>270</v>
      </c>
      <c r="N42" s="148" t="s">
        <v>299</v>
      </c>
      <c r="O42" s="148" t="s">
        <v>269</v>
      </c>
      <c r="P42" s="122" t="s">
        <v>264</v>
      </c>
      <c r="Q42" s="148" t="s">
        <v>241</v>
      </c>
      <c r="R42" s="148" t="s">
        <v>241</v>
      </c>
      <c r="S42" s="148" t="s">
        <v>287</v>
      </c>
      <c r="T42" s="120"/>
      <c r="U42" s="147" t="s">
        <v>329</v>
      </c>
      <c r="V42" s="146" t="s">
        <v>256</v>
      </c>
      <c r="W42" s="146" t="s">
        <v>262</v>
      </c>
      <c r="X42" s="122" t="s">
        <v>287</v>
      </c>
      <c r="Y42" s="122" t="s">
        <v>269</v>
      </c>
      <c r="Z42" s="122" t="s">
        <v>287</v>
      </c>
      <c r="AA42" s="146" t="s">
        <v>241</v>
      </c>
      <c r="AB42" s="146" t="s">
        <v>241</v>
      </c>
      <c r="AC42" s="122" t="s">
        <v>269</v>
      </c>
    </row>
    <row r="43" spans="1:29" ht="21" customHeight="1">
      <c r="A43" s="129">
        <v>4</v>
      </c>
      <c r="B43" s="128" t="s">
        <v>241</v>
      </c>
      <c r="C43" s="128" t="s">
        <v>241</v>
      </c>
      <c r="D43" s="128" t="s">
        <v>268</v>
      </c>
      <c r="E43" s="128" t="s">
        <v>241</v>
      </c>
      <c r="F43" s="128" t="s">
        <v>361</v>
      </c>
      <c r="G43" s="128" t="s">
        <v>241</v>
      </c>
      <c r="H43" s="128" t="s">
        <v>269</v>
      </c>
      <c r="I43" s="128"/>
      <c r="J43" s="149"/>
      <c r="K43" s="151" t="s">
        <v>327</v>
      </c>
      <c r="L43" s="142" t="s">
        <v>270</v>
      </c>
      <c r="M43" s="142" t="s">
        <v>270</v>
      </c>
      <c r="N43" s="142" t="s">
        <v>317</v>
      </c>
      <c r="O43" s="142" t="s">
        <v>268</v>
      </c>
      <c r="P43" s="124" t="s">
        <v>258</v>
      </c>
      <c r="Q43" s="142" t="s">
        <v>241</v>
      </c>
      <c r="R43" s="142" t="s">
        <v>269</v>
      </c>
      <c r="S43" s="142" t="s">
        <v>322</v>
      </c>
      <c r="T43" s="120"/>
      <c r="U43" s="151" t="s">
        <v>326</v>
      </c>
      <c r="V43" s="150" t="s">
        <v>256</v>
      </c>
      <c r="W43" s="150" t="s">
        <v>262</v>
      </c>
      <c r="X43" s="124" t="s">
        <v>317</v>
      </c>
      <c r="Y43" s="124" t="s">
        <v>269</v>
      </c>
      <c r="Z43" s="124" t="s">
        <v>317</v>
      </c>
      <c r="AA43" s="150" t="s">
        <v>241</v>
      </c>
      <c r="AB43" s="150" t="s">
        <v>241</v>
      </c>
      <c r="AC43" s="124" t="s">
        <v>330</v>
      </c>
    </row>
    <row r="44" spans="1:29" ht="21" customHeight="1">
      <c r="A44" s="125">
        <v>5</v>
      </c>
      <c r="B44" s="124" t="s">
        <v>241</v>
      </c>
      <c r="C44" s="124" t="s">
        <v>241</v>
      </c>
      <c r="D44" s="124" t="s">
        <v>299</v>
      </c>
      <c r="E44" s="124" t="s">
        <v>320</v>
      </c>
      <c r="F44" s="124" t="s">
        <v>360</v>
      </c>
      <c r="G44" s="124" t="s">
        <v>241</v>
      </c>
      <c r="H44" s="124" t="s">
        <v>269</v>
      </c>
      <c r="I44" s="124"/>
      <c r="J44" s="149"/>
      <c r="K44" s="147" t="s">
        <v>324</v>
      </c>
      <c r="L44" s="148" t="s">
        <v>323</v>
      </c>
      <c r="M44" s="148" t="s">
        <v>270</v>
      </c>
      <c r="N44" s="148" t="s">
        <v>358</v>
      </c>
      <c r="O44" s="148" t="s">
        <v>266</v>
      </c>
      <c r="P44" s="122" t="s">
        <v>359</v>
      </c>
      <c r="Q44" s="148" t="s">
        <v>269</v>
      </c>
      <c r="R44" s="148" t="s">
        <v>287</v>
      </c>
      <c r="S44" s="148" t="s">
        <v>359</v>
      </c>
      <c r="T44" s="120"/>
      <c r="U44" s="147" t="s">
        <v>318</v>
      </c>
      <c r="V44" s="146" t="s">
        <v>263</v>
      </c>
      <c r="W44" s="145" t="s">
        <v>262</v>
      </c>
      <c r="X44" s="122" t="s">
        <v>352</v>
      </c>
      <c r="Y44" s="122" t="s">
        <v>268</v>
      </c>
      <c r="Z44" s="122" t="s">
        <v>358</v>
      </c>
      <c r="AA44" s="146" t="s">
        <v>241</v>
      </c>
      <c r="AB44" s="122" t="s">
        <v>269</v>
      </c>
      <c r="AC44" s="122" t="s">
        <v>357</v>
      </c>
    </row>
    <row r="45" spans="1:29" ht="21" customHeight="1" thickBot="1">
      <c r="A45" s="126">
        <v>6</v>
      </c>
      <c r="B45" s="122" t="s">
        <v>241</v>
      </c>
      <c r="C45" s="122" t="s">
        <v>241</v>
      </c>
      <c r="D45" s="122" t="s">
        <v>317</v>
      </c>
      <c r="E45" s="122">
        <v>3</v>
      </c>
      <c r="F45" s="122" t="s">
        <v>356</v>
      </c>
      <c r="G45" s="122" t="s">
        <v>241</v>
      </c>
      <c r="H45" s="122">
        <v>2</v>
      </c>
      <c r="I45" s="122"/>
      <c r="J45" s="149"/>
      <c r="K45" s="151" t="s">
        <v>315</v>
      </c>
      <c r="L45" s="142" t="s">
        <v>314</v>
      </c>
      <c r="M45" s="142" t="s">
        <v>306</v>
      </c>
      <c r="N45" s="142" t="s">
        <v>354</v>
      </c>
      <c r="O45" s="142" t="s">
        <v>312</v>
      </c>
      <c r="P45" s="124" t="s">
        <v>355</v>
      </c>
      <c r="Q45" s="142" t="s">
        <v>305</v>
      </c>
      <c r="R45" s="142" t="s">
        <v>302</v>
      </c>
      <c r="S45" s="142" t="s">
        <v>355</v>
      </c>
      <c r="T45" s="120"/>
      <c r="U45" s="151" t="s">
        <v>308</v>
      </c>
      <c r="V45" s="139" t="s">
        <v>307</v>
      </c>
      <c r="W45" s="139" t="s">
        <v>306</v>
      </c>
      <c r="X45" s="138" t="s">
        <v>312</v>
      </c>
      <c r="Y45" s="138" t="s">
        <v>310</v>
      </c>
      <c r="Z45" s="138" t="s">
        <v>354</v>
      </c>
      <c r="AA45" s="139" t="s">
        <v>303</v>
      </c>
      <c r="AB45" s="138" t="s">
        <v>305</v>
      </c>
      <c r="AC45" s="138" t="s">
        <v>353</v>
      </c>
    </row>
    <row r="46" spans="1:29" ht="21" customHeight="1" thickBot="1">
      <c r="A46" s="125">
        <v>7</v>
      </c>
      <c r="B46" s="124" t="s">
        <v>241</v>
      </c>
      <c r="C46" s="124" t="s">
        <v>241</v>
      </c>
      <c r="D46" s="124" t="s">
        <v>352</v>
      </c>
      <c r="E46" s="124" t="s">
        <v>317</v>
      </c>
      <c r="F46" s="124" t="s">
        <v>351</v>
      </c>
      <c r="G46" s="124" t="s">
        <v>241</v>
      </c>
      <c r="H46" s="124">
        <v>3</v>
      </c>
      <c r="I46" s="124"/>
      <c r="J46" s="149"/>
      <c r="K46" s="154" t="s">
        <v>279</v>
      </c>
      <c r="L46" s="156" t="s">
        <v>278</v>
      </c>
      <c r="M46" s="156" t="s">
        <v>277</v>
      </c>
      <c r="N46" s="153" t="s">
        <v>276</v>
      </c>
      <c r="O46" s="153" t="s">
        <v>275</v>
      </c>
      <c r="P46" s="153" t="s">
        <v>274</v>
      </c>
      <c r="Q46" s="153" t="s">
        <v>273</v>
      </c>
      <c r="R46" s="153" t="s">
        <v>272</v>
      </c>
      <c r="S46" s="153" t="s">
        <v>271</v>
      </c>
      <c r="T46" s="155"/>
      <c r="U46" s="154" t="s">
        <v>279</v>
      </c>
      <c r="V46" s="153" t="s">
        <v>278</v>
      </c>
      <c r="W46" s="153" t="s">
        <v>277</v>
      </c>
      <c r="X46" s="153" t="s">
        <v>276</v>
      </c>
      <c r="Y46" s="153" t="s">
        <v>275</v>
      </c>
      <c r="Z46" s="153" t="s">
        <v>274</v>
      </c>
      <c r="AA46" s="153" t="s">
        <v>273</v>
      </c>
      <c r="AB46" s="153" t="s">
        <v>272</v>
      </c>
      <c r="AC46" s="153" t="s">
        <v>271</v>
      </c>
    </row>
    <row r="47" spans="1:29" ht="21" customHeight="1">
      <c r="A47" s="126">
        <v>8</v>
      </c>
      <c r="B47" s="122">
        <v>1</v>
      </c>
      <c r="C47" s="122" t="s">
        <v>241</v>
      </c>
      <c r="D47" s="122" t="s">
        <v>255</v>
      </c>
      <c r="E47" s="122" t="s">
        <v>350</v>
      </c>
      <c r="F47" s="122" t="s">
        <v>349</v>
      </c>
      <c r="G47" s="122" t="s">
        <v>241</v>
      </c>
      <c r="H47" s="122" t="s">
        <v>297</v>
      </c>
      <c r="I47" s="122"/>
      <c r="J47" s="149"/>
      <c r="K47" s="147" t="s">
        <v>308</v>
      </c>
      <c r="L47" s="148" t="s">
        <v>270</v>
      </c>
      <c r="M47" s="148" t="s">
        <v>270</v>
      </c>
      <c r="N47" s="122" t="s">
        <v>241</v>
      </c>
      <c r="O47" s="148" t="s">
        <v>241</v>
      </c>
      <c r="P47" s="148" t="s">
        <v>241</v>
      </c>
      <c r="Q47" s="148" t="s">
        <v>241</v>
      </c>
      <c r="R47" s="148" t="s">
        <v>241</v>
      </c>
      <c r="S47" s="148" t="s">
        <v>241</v>
      </c>
      <c r="T47" s="120"/>
      <c r="U47" s="147" t="s">
        <v>315</v>
      </c>
      <c r="V47" s="152" t="s">
        <v>262</v>
      </c>
      <c r="W47" s="152" t="s">
        <v>262</v>
      </c>
      <c r="X47" s="128" t="s">
        <v>241</v>
      </c>
      <c r="Y47" s="128" t="s">
        <v>241</v>
      </c>
      <c r="Z47" s="128" t="s">
        <v>241</v>
      </c>
      <c r="AA47" s="128" t="s">
        <v>241</v>
      </c>
      <c r="AB47" s="128" t="s">
        <v>241</v>
      </c>
      <c r="AC47" s="128" t="s">
        <v>241</v>
      </c>
    </row>
    <row r="48" spans="1:29" ht="21" customHeight="1">
      <c r="A48" s="131">
        <v>9</v>
      </c>
      <c r="B48" s="130">
        <v>2</v>
      </c>
      <c r="C48" s="130" t="s">
        <v>241</v>
      </c>
      <c r="D48" s="130" t="s">
        <v>348</v>
      </c>
      <c r="E48" s="130" t="s">
        <v>347</v>
      </c>
      <c r="F48" s="130" t="s">
        <v>346</v>
      </c>
      <c r="G48" s="130" t="s">
        <v>241</v>
      </c>
      <c r="H48" s="130" t="s">
        <v>345</v>
      </c>
      <c r="I48" s="130"/>
      <c r="J48" s="149"/>
      <c r="K48" s="151" t="s">
        <v>318</v>
      </c>
      <c r="L48" s="142" t="s">
        <v>270</v>
      </c>
      <c r="M48" s="142" t="s">
        <v>270</v>
      </c>
      <c r="N48" s="124" t="s">
        <v>241</v>
      </c>
      <c r="O48" s="142" t="s">
        <v>241</v>
      </c>
      <c r="P48" s="142" t="s">
        <v>241</v>
      </c>
      <c r="Q48" s="142" t="s">
        <v>241</v>
      </c>
      <c r="R48" s="142" t="s">
        <v>241</v>
      </c>
      <c r="S48" s="142" t="s">
        <v>241</v>
      </c>
      <c r="T48" s="120"/>
      <c r="U48" s="151" t="s">
        <v>324</v>
      </c>
      <c r="V48" s="150" t="s">
        <v>262</v>
      </c>
      <c r="W48" s="150" t="s">
        <v>262</v>
      </c>
      <c r="X48" s="124" t="s">
        <v>241</v>
      </c>
      <c r="Y48" s="124" t="s">
        <v>241</v>
      </c>
      <c r="Z48" s="124" t="s">
        <v>241</v>
      </c>
      <c r="AA48" s="124" t="s">
        <v>241</v>
      </c>
      <c r="AB48" s="124" t="s">
        <v>241</v>
      </c>
      <c r="AC48" s="124" t="s">
        <v>241</v>
      </c>
    </row>
    <row r="49" spans="1:29" ht="21" customHeight="1">
      <c r="A49" s="129">
        <v>10</v>
      </c>
      <c r="B49" s="128">
        <v>3</v>
      </c>
      <c r="C49" s="128" t="s">
        <v>269</v>
      </c>
      <c r="D49" s="128" t="s">
        <v>344</v>
      </c>
      <c r="E49" s="128" t="s">
        <v>343</v>
      </c>
      <c r="F49" s="128" t="s">
        <v>342</v>
      </c>
      <c r="G49" s="128" t="s">
        <v>241</v>
      </c>
      <c r="H49" s="128" t="s">
        <v>341</v>
      </c>
      <c r="I49" s="128"/>
      <c r="J49" s="149"/>
      <c r="K49" s="147" t="s">
        <v>326</v>
      </c>
      <c r="L49" s="148" t="s">
        <v>270</v>
      </c>
      <c r="M49" s="148" t="s">
        <v>270</v>
      </c>
      <c r="N49" s="122" t="s">
        <v>241</v>
      </c>
      <c r="O49" s="148" t="s">
        <v>241</v>
      </c>
      <c r="P49" s="148" t="s">
        <v>241</v>
      </c>
      <c r="Q49" s="148" t="s">
        <v>241</v>
      </c>
      <c r="R49" s="148" t="s">
        <v>241</v>
      </c>
      <c r="S49" s="148" t="s">
        <v>241</v>
      </c>
      <c r="T49" s="120"/>
      <c r="U49" s="147" t="s">
        <v>327</v>
      </c>
      <c r="V49" s="146" t="s">
        <v>262</v>
      </c>
      <c r="W49" s="146" t="s">
        <v>262</v>
      </c>
      <c r="X49" s="122" t="s">
        <v>241</v>
      </c>
      <c r="Y49" s="122" t="s">
        <v>241</v>
      </c>
      <c r="Z49" s="122" t="s">
        <v>241</v>
      </c>
      <c r="AA49" s="122" t="s">
        <v>241</v>
      </c>
      <c r="AB49" s="122" t="s">
        <v>241</v>
      </c>
      <c r="AC49" s="122" t="s">
        <v>241</v>
      </c>
    </row>
    <row r="50" spans="1:29" ht="21" customHeight="1">
      <c r="A50" s="131">
        <v>11</v>
      </c>
      <c r="B50" s="130" t="s">
        <v>340</v>
      </c>
      <c r="C50" s="130" t="s">
        <v>330</v>
      </c>
      <c r="D50" s="130" t="s">
        <v>339</v>
      </c>
      <c r="E50" s="130"/>
      <c r="F50" s="130"/>
      <c r="G50" s="130" t="s">
        <v>241</v>
      </c>
      <c r="H50" s="130" t="s">
        <v>338</v>
      </c>
      <c r="I50" s="130"/>
      <c r="J50" s="149"/>
      <c r="K50" s="151" t="s">
        <v>329</v>
      </c>
      <c r="L50" s="142" t="s">
        <v>270</v>
      </c>
      <c r="M50" s="142" t="s">
        <v>270</v>
      </c>
      <c r="N50" s="124" t="s">
        <v>241</v>
      </c>
      <c r="O50" s="142" t="s">
        <v>241</v>
      </c>
      <c r="P50" s="142" t="s">
        <v>241</v>
      </c>
      <c r="Q50" s="142" t="s">
        <v>241</v>
      </c>
      <c r="R50" s="142" t="s">
        <v>241</v>
      </c>
      <c r="S50" s="124" t="s">
        <v>269</v>
      </c>
      <c r="T50" s="120"/>
      <c r="U50" s="151" t="s">
        <v>331</v>
      </c>
      <c r="V50" s="150" t="s">
        <v>262</v>
      </c>
      <c r="W50" s="150" t="s">
        <v>262</v>
      </c>
      <c r="X50" s="124" t="s">
        <v>241</v>
      </c>
      <c r="Y50" s="124" t="s">
        <v>241</v>
      </c>
      <c r="Z50" s="124" t="s">
        <v>241</v>
      </c>
      <c r="AA50" s="124" t="s">
        <v>241</v>
      </c>
      <c r="AB50" s="124" t="s">
        <v>241</v>
      </c>
      <c r="AC50" s="124" t="s">
        <v>241</v>
      </c>
    </row>
    <row r="51" spans="1:29" ht="21" customHeight="1">
      <c r="A51" s="129">
        <v>12</v>
      </c>
      <c r="B51" s="128" t="s">
        <v>337</v>
      </c>
      <c r="C51" s="128" t="s">
        <v>336</v>
      </c>
      <c r="D51" s="128" t="s">
        <v>335</v>
      </c>
      <c r="E51" s="128"/>
      <c r="F51" s="128"/>
      <c r="G51" s="128" t="s">
        <v>241</v>
      </c>
      <c r="H51" s="128" t="s">
        <v>334</v>
      </c>
      <c r="I51" s="128"/>
      <c r="J51" s="149"/>
      <c r="K51" s="147" t="s">
        <v>332</v>
      </c>
      <c r="L51" s="148" t="s">
        <v>270</v>
      </c>
      <c r="M51" s="148" t="s">
        <v>270</v>
      </c>
      <c r="N51" s="122" t="s">
        <v>241</v>
      </c>
      <c r="O51" s="148" t="s">
        <v>241</v>
      </c>
      <c r="P51" s="148" t="s">
        <v>241</v>
      </c>
      <c r="Q51" s="148" t="s">
        <v>241</v>
      </c>
      <c r="R51" s="148" t="s">
        <v>241</v>
      </c>
      <c r="S51" s="122" t="s">
        <v>269</v>
      </c>
      <c r="T51" s="120"/>
      <c r="U51" s="147" t="s">
        <v>333</v>
      </c>
      <c r="V51" s="146" t="s">
        <v>262</v>
      </c>
      <c r="W51" s="146" t="s">
        <v>262</v>
      </c>
      <c r="X51" s="122" t="s">
        <v>241</v>
      </c>
      <c r="Y51" s="122" t="s">
        <v>241</v>
      </c>
      <c r="Z51" s="122" t="s">
        <v>241</v>
      </c>
      <c r="AA51" s="122" t="s">
        <v>241</v>
      </c>
      <c r="AB51" s="122" t="s">
        <v>241</v>
      </c>
      <c r="AC51" s="122" t="s">
        <v>241</v>
      </c>
    </row>
    <row r="52" spans="1:29" ht="21" customHeight="1">
      <c r="A52" s="125">
        <v>13</v>
      </c>
      <c r="B52" s="124"/>
      <c r="C52" s="124"/>
      <c r="D52" s="124"/>
      <c r="E52" s="124"/>
      <c r="F52" s="124"/>
      <c r="G52" s="124" t="s">
        <v>241</v>
      </c>
      <c r="H52" s="124"/>
      <c r="I52" s="127"/>
      <c r="J52" s="149"/>
      <c r="K52" s="151" t="s">
        <v>333</v>
      </c>
      <c r="L52" s="142" t="s">
        <v>270</v>
      </c>
      <c r="M52" s="142" t="s">
        <v>270</v>
      </c>
      <c r="N52" s="142" t="s">
        <v>241</v>
      </c>
      <c r="O52" s="142" t="s">
        <v>241</v>
      </c>
      <c r="P52" s="124" t="s">
        <v>269</v>
      </c>
      <c r="Q52" s="142" t="s">
        <v>241</v>
      </c>
      <c r="R52" s="142" t="s">
        <v>241</v>
      </c>
      <c r="S52" s="142" t="s">
        <v>269</v>
      </c>
      <c r="T52" s="120"/>
      <c r="U52" s="151" t="s">
        <v>332</v>
      </c>
      <c r="V52" s="150" t="s">
        <v>262</v>
      </c>
      <c r="W52" s="150" t="s">
        <v>262</v>
      </c>
      <c r="X52" s="124" t="s">
        <v>269</v>
      </c>
      <c r="Y52" s="124" t="s">
        <v>241</v>
      </c>
      <c r="Z52" s="124" t="s">
        <v>269</v>
      </c>
      <c r="AA52" s="124" t="s">
        <v>241</v>
      </c>
      <c r="AB52" s="124" t="s">
        <v>241</v>
      </c>
      <c r="AC52" s="124" t="s">
        <v>241</v>
      </c>
    </row>
    <row r="53" spans="1:29" ht="21" customHeight="1">
      <c r="A53" s="126">
        <v>14</v>
      </c>
      <c r="B53" s="122"/>
      <c r="C53" s="122"/>
      <c r="D53" s="122"/>
      <c r="E53" s="122"/>
      <c r="F53" s="122"/>
      <c r="G53" s="122" t="s">
        <v>269</v>
      </c>
      <c r="H53" s="122"/>
      <c r="I53" s="122"/>
      <c r="J53" s="149"/>
      <c r="K53" s="147" t="s">
        <v>331</v>
      </c>
      <c r="L53" s="148" t="s">
        <v>270</v>
      </c>
      <c r="M53" s="148" t="s">
        <v>270</v>
      </c>
      <c r="N53" s="148" t="s">
        <v>269</v>
      </c>
      <c r="O53" s="148" t="s">
        <v>241</v>
      </c>
      <c r="P53" s="122" t="s">
        <v>287</v>
      </c>
      <c r="Q53" s="148" t="s">
        <v>241</v>
      </c>
      <c r="R53" s="148" t="s">
        <v>241</v>
      </c>
      <c r="S53" s="148" t="s">
        <v>330</v>
      </c>
      <c r="T53" s="120"/>
      <c r="U53" s="147" t="s">
        <v>329</v>
      </c>
      <c r="V53" s="146" t="s">
        <v>256</v>
      </c>
      <c r="W53" s="146" t="s">
        <v>262</v>
      </c>
      <c r="X53" s="122" t="s">
        <v>268</v>
      </c>
      <c r="Y53" s="122" t="s">
        <v>241</v>
      </c>
      <c r="Z53" s="122" t="s">
        <v>268</v>
      </c>
      <c r="AA53" s="122" t="s">
        <v>241</v>
      </c>
      <c r="AB53" s="122" t="s">
        <v>241</v>
      </c>
      <c r="AC53" s="122" t="s">
        <v>241</v>
      </c>
    </row>
    <row r="54" spans="1:29" ht="21" customHeight="1">
      <c r="A54" s="125">
        <v>15</v>
      </c>
      <c r="B54" s="124"/>
      <c r="C54" s="124"/>
      <c r="D54" s="124"/>
      <c r="E54" s="124"/>
      <c r="F54" s="124"/>
      <c r="G54" s="124" t="s">
        <v>328</v>
      </c>
      <c r="H54" s="124"/>
      <c r="I54" s="124"/>
      <c r="J54" s="149"/>
      <c r="K54" s="151" t="s">
        <v>327</v>
      </c>
      <c r="L54" s="142" t="s">
        <v>270</v>
      </c>
      <c r="M54" s="142" t="s">
        <v>270</v>
      </c>
      <c r="N54" s="142" t="s">
        <v>287</v>
      </c>
      <c r="O54" s="142" t="s">
        <v>320</v>
      </c>
      <c r="P54" s="124" t="s">
        <v>297</v>
      </c>
      <c r="Q54" s="142" t="s">
        <v>241</v>
      </c>
      <c r="R54" s="142" t="s">
        <v>241</v>
      </c>
      <c r="S54" s="142" t="s">
        <v>261</v>
      </c>
      <c r="T54" s="120"/>
      <c r="U54" s="151" t="s">
        <v>326</v>
      </c>
      <c r="V54" s="150" t="s">
        <v>256</v>
      </c>
      <c r="W54" s="150" t="s">
        <v>262</v>
      </c>
      <c r="X54" s="124" t="s">
        <v>299</v>
      </c>
      <c r="Y54" s="124" t="s">
        <v>269</v>
      </c>
      <c r="Z54" s="124" t="s">
        <v>299</v>
      </c>
      <c r="AA54" s="124" t="s">
        <v>241</v>
      </c>
      <c r="AB54" s="124" t="s">
        <v>241</v>
      </c>
      <c r="AC54" s="124" t="s">
        <v>269</v>
      </c>
    </row>
    <row r="55" spans="1:29" ht="21" customHeight="1" thickBot="1">
      <c r="A55" s="126">
        <v>16</v>
      </c>
      <c r="B55" s="122"/>
      <c r="C55" s="122"/>
      <c r="D55" s="122"/>
      <c r="E55" s="122"/>
      <c r="F55" s="122"/>
      <c r="G55" s="122" t="s">
        <v>325</v>
      </c>
      <c r="H55" s="122"/>
      <c r="I55" s="122"/>
      <c r="J55" s="149"/>
      <c r="K55" s="147" t="s">
        <v>324</v>
      </c>
      <c r="L55" s="148" t="s">
        <v>323</v>
      </c>
      <c r="M55" s="148" t="s">
        <v>270</v>
      </c>
      <c r="N55" s="148" t="s">
        <v>322</v>
      </c>
      <c r="O55" s="148" t="s">
        <v>266</v>
      </c>
      <c r="P55" s="122" t="s">
        <v>321</v>
      </c>
      <c r="Q55" s="148" t="s">
        <v>241</v>
      </c>
      <c r="R55" s="148" t="s">
        <v>320</v>
      </c>
      <c r="S55" s="148" t="s">
        <v>319</v>
      </c>
      <c r="T55" s="120"/>
      <c r="U55" s="147" t="s">
        <v>318</v>
      </c>
      <c r="V55" s="146" t="s">
        <v>263</v>
      </c>
      <c r="W55" s="145" t="s">
        <v>262</v>
      </c>
      <c r="X55" s="122" t="s">
        <v>317</v>
      </c>
      <c r="Y55" s="122" t="s">
        <v>269</v>
      </c>
      <c r="Z55" s="122" t="s">
        <v>297</v>
      </c>
      <c r="AA55" s="122" t="s">
        <v>241</v>
      </c>
      <c r="AB55" s="122" t="s">
        <v>241</v>
      </c>
      <c r="AC55" s="122" t="s">
        <v>287</v>
      </c>
    </row>
    <row r="56" spans="1:29" ht="21" customHeight="1" thickBot="1">
      <c r="A56" s="144" t="s">
        <v>316</v>
      </c>
      <c r="B56" s="135" t="s">
        <v>278</v>
      </c>
      <c r="C56" s="135" t="s">
        <v>277</v>
      </c>
      <c r="D56" s="135" t="s">
        <v>276</v>
      </c>
      <c r="E56" s="135" t="s">
        <v>275</v>
      </c>
      <c r="F56" s="135" t="s">
        <v>274</v>
      </c>
      <c r="G56" s="135" t="s">
        <v>273</v>
      </c>
      <c r="H56" s="135" t="s">
        <v>272</v>
      </c>
      <c r="I56" s="135" t="s">
        <v>271</v>
      </c>
      <c r="J56" s="143"/>
      <c r="K56" s="140" t="s">
        <v>315</v>
      </c>
      <c r="L56" s="142" t="s">
        <v>314</v>
      </c>
      <c r="M56" s="142" t="s">
        <v>306</v>
      </c>
      <c r="N56" s="138" t="s">
        <v>313</v>
      </c>
      <c r="O56" s="138" t="s">
        <v>312</v>
      </c>
      <c r="P56" s="141" t="s">
        <v>311</v>
      </c>
      <c r="Q56" s="138" t="s">
        <v>303</v>
      </c>
      <c r="R56" s="138" t="s">
        <v>310</v>
      </c>
      <c r="S56" s="138" t="s">
        <v>309</v>
      </c>
      <c r="T56" s="120"/>
      <c r="U56" s="140" t="s">
        <v>308</v>
      </c>
      <c r="V56" s="139" t="s">
        <v>307</v>
      </c>
      <c r="W56" s="139" t="s">
        <v>306</v>
      </c>
      <c r="X56" s="138" t="s">
        <v>239</v>
      </c>
      <c r="Y56" s="138" t="s">
        <v>305</v>
      </c>
      <c r="Z56" s="138" t="s">
        <v>304</v>
      </c>
      <c r="AA56" s="138" t="s">
        <v>303</v>
      </c>
      <c r="AB56" s="138" t="s">
        <v>303</v>
      </c>
      <c r="AC56" s="138" t="s">
        <v>302</v>
      </c>
    </row>
    <row r="57" spans="1:29" ht="21" customHeight="1">
      <c r="A57" s="129">
        <v>0</v>
      </c>
      <c r="B57" s="128" t="s">
        <v>262</v>
      </c>
      <c r="C57" s="128" t="s">
        <v>262</v>
      </c>
      <c r="D57" s="128" t="s">
        <v>241</v>
      </c>
      <c r="E57" s="128" t="s">
        <v>241</v>
      </c>
      <c r="F57" s="128" t="s">
        <v>241</v>
      </c>
      <c r="G57" s="128" t="s">
        <v>241</v>
      </c>
      <c r="H57" s="128" t="s">
        <v>241</v>
      </c>
      <c r="I57" s="128" t="s">
        <v>241</v>
      </c>
      <c r="J57" s="120"/>
      <c r="K57" s="137" t="s">
        <v>301</v>
      </c>
      <c r="L57" s="120"/>
      <c r="M57" s="120"/>
      <c r="N57" s="120"/>
      <c r="O57" s="120"/>
      <c r="P57" s="120"/>
      <c r="Q57" s="120"/>
      <c r="R57" s="120"/>
      <c r="S57" s="120"/>
      <c r="T57" s="120"/>
      <c r="U57" s="137" t="s">
        <v>300</v>
      </c>
      <c r="V57" s="120"/>
      <c r="W57" s="120"/>
      <c r="X57" s="120"/>
      <c r="Y57" s="120"/>
      <c r="Z57" s="120"/>
      <c r="AA57" s="120"/>
      <c r="AB57" s="120"/>
      <c r="AC57" s="120"/>
    </row>
    <row r="58" spans="1:29" ht="21" customHeight="1">
      <c r="A58" s="131">
        <v>1</v>
      </c>
      <c r="B58" s="133" t="s">
        <v>270</v>
      </c>
      <c r="C58" s="133" t="s">
        <v>270</v>
      </c>
      <c r="D58" s="130" t="s">
        <v>241</v>
      </c>
      <c r="E58" s="130" t="s">
        <v>241</v>
      </c>
      <c r="F58" s="130" t="s">
        <v>241</v>
      </c>
      <c r="G58" s="130" t="s">
        <v>241</v>
      </c>
      <c r="H58" s="130" t="s">
        <v>241</v>
      </c>
      <c r="I58" s="130" t="s">
        <v>241</v>
      </c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</row>
    <row r="59" spans="1:29" ht="21" customHeight="1">
      <c r="A59" s="129">
        <v>2</v>
      </c>
      <c r="B59" s="132" t="s">
        <v>270</v>
      </c>
      <c r="C59" s="132" t="s">
        <v>270</v>
      </c>
      <c r="D59" s="128" t="s">
        <v>241</v>
      </c>
      <c r="E59" s="128" t="s">
        <v>241</v>
      </c>
      <c r="F59" s="128" t="s">
        <v>269</v>
      </c>
      <c r="G59" s="128" t="s">
        <v>241</v>
      </c>
      <c r="H59" s="128" t="s">
        <v>241</v>
      </c>
      <c r="I59" s="128" t="s">
        <v>241</v>
      </c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</row>
    <row r="60" spans="1:29" ht="21" customHeight="1">
      <c r="A60" s="131">
        <v>3</v>
      </c>
      <c r="B60" s="130" t="s">
        <v>262</v>
      </c>
      <c r="C60" s="130" t="s">
        <v>262</v>
      </c>
      <c r="D60" s="130" t="s">
        <v>241</v>
      </c>
      <c r="E60" s="130" t="s">
        <v>241</v>
      </c>
      <c r="F60" s="130" t="s">
        <v>269</v>
      </c>
      <c r="G60" s="130" t="s">
        <v>241</v>
      </c>
      <c r="H60" s="130" t="s">
        <v>241</v>
      </c>
      <c r="I60" s="130" t="s">
        <v>241</v>
      </c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</row>
    <row r="61" spans="1:29" ht="21" customHeight="1">
      <c r="A61" s="129">
        <v>4</v>
      </c>
      <c r="B61" s="128" t="s">
        <v>262</v>
      </c>
      <c r="C61" s="128" t="s">
        <v>262</v>
      </c>
      <c r="D61" s="128" t="s">
        <v>269</v>
      </c>
      <c r="E61" s="128" t="s">
        <v>241</v>
      </c>
      <c r="F61" s="128" t="s">
        <v>268</v>
      </c>
      <c r="G61" s="128" t="s">
        <v>241</v>
      </c>
      <c r="H61" s="128" t="s">
        <v>241</v>
      </c>
      <c r="I61" s="128" t="s">
        <v>269</v>
      </c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</row>
    <row r="62" spans="1:29" ht="21" customHeight="1">
      <c r="A62" s="125">
        <v>5</v>
      </c>
      <c r="B62" s="124" t="s">
        <v>262</v>
      </c>
      <c r="C62" s="124" t="s">
        <v>262</v>
      </c>
      <c r="D62" s="124" t="s">
        <v>269</v>
      </c>
      <c r="E62" s="124" t="s">
        <v>241</v>
      </c>
      <c r="F62" s="124" t="s">
        <v>299</v>
      </c>
      <c r="G62" s="124" t="s">
        <v>241</v>
      </c>
      <c r="H62" s="124" t="s">
        <v>241</v>
      </c>
      <c r="I62" s="124" t="s">
        <v>269</v>
      </c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</row>
    <row r="63" spans="1:29" ht="21" customHeight="1">
      <c r="A63" s="126">
        <v>6</v>
      </c>
      <c r="B63" s="122" t="s">
        <v>262</v>
      </c>
      <c r="C63" s="122" t="s">
        <v>262</v>
      </c>
      <c r="D63" s="122">
        <v>2</v>
      </c>
      <c r="E63" s="122">
        <v>1</v>
      </c>
      <c r="F63" s="122" t="s">
        <v>295</v>
      </c>
      <c r="G63" s="122" t="s">
        <v>241</v>
      </c>
      <c r="H63" s="122" t="s">
        <v>241</v>
      </c>
      <c r="I63" s="122" t="s">
        <v>269</v>
      </c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</row>
    <row r="64" spans="1:29" ht="21" customHeight="1">
      <c r="A64" s="125">
        <v>7</v>
      </c>
      <c r="B64" s="124" t="s">
        <v>262</v>
      </c>
      <c r="C64" s="124" t="s">
        <v>262</v>
      </c>
      <c r="D64" s="124">
        <v>3</v>
      </c>
      <c r="E64" s="124" t="s">
        <v>287</v>
      </c>
      <c r="F64" s="124" t="s">
        <v>298</v>
      </c>
      <c r="G64" s="124" t="s">
        <v>241</v>
      </c>
      <c r="H64" s="124" t="s">
        <v>241</v>
      </c>
      <c r="I64" s="124" t="s">
        <v>287</v>
      </c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</row>
    <row r="65" spans="1:29" ht="21" customHeight="1">
      <c r="A65" s="126">
        <v>8</v>
      </c>
      <c r="B65" s="122" t="s">
        <v>256</v>
      </c>
      <c r="C65" s="122" t="s">
        <v>262</v>
      </c>
      <c r="D65" s="122" t="s">
        <v>297</v>
      </c>
      <c r="E65" s="122" t="s">
        <v>295</v>
      </c>
      <c r="F65" s="122" t="s">
        <v>296</v>
      </c>
      <c r="G65" s="122" t="s">
        <v>241</v>
      </c>
      <c r="H65" s="122" t="s">
        <v>241</v>
      </c>
      <c r="I65" s="122" t="s">
        <v>295</v>
      </c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</row>
    <row r="66" spans="1:29" ht="21" customHeight="1">
      <c r="A66" s="131">
        <v>9</v>
      </c>
      <c r="B66" s="130" t="s">
        <v>263</v>
      </c>
      <c r="C66" s="130" t="s">
        <v>262</v>
      </c>
      <c r="D66" s="130" t="s">
        <v>294</v>
      </c>
      <c r="E66" s="130" t="s">
        <v>293</v>
      </c>
      <c r="F66" s="130" t="s">
        <v>292</v>
      </c>
      <c r="G66" s="130" t="s">
        <v>241</v>
      </c>
      <c r="H66" s="130" t="s">
        <v>269</v>
      </c>
      <c r="I66" s="130" t="s">
        <v>291</v>
      </c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</row>
    <row r="67" spans="1:29" ht="21" customHeight="1">
      <c r="A67" s="129">
        <v>10</v>
      </c>
      <c r="B67" s="128" t="s">
        <v>257</v>
      </c>
      <c r="C67" s="128" t="s">
        <v>256</v>
      </c>
      <c r="D67" s="128" t="s">
        <v>290</v>
      </c>
      <c r="E67" s="128" t="s">
        <v>289</v>
      </c>
      <c r="F67" s="128" t="s">
        <v>288</v>
      </c>
      <c r="G67" s="128" t="s">
        <v>241</v>
      </c>
      <c r="H67" s="128" t="s">
        <v>287</v>
      </c>
      <c r="I67" s="128" t="s">
        <v>286</v>
      </c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</row>
    <row r="68" spans="1:29" ht="21" customHeight="1">
      <c r="A68" s="131">
        <v>11</v>
      </c>
      <c r="B68" s="130" t="s">
        <v>251</v>
      </c>
      <c r="C68" s="130" t="s">
        <v>250</v>
      </c>
      <c r="D68" s="130" t="s">
        <v>285</v>
      </c>
      <c r="E68" s="130"/>
      <c r="F68" s="130"/>
      <c r="G68" s="130" t="s">
        <v>241</v>
      </c>
      <c r="H68" s="130" t="s">
        <v>284</v>
      </c>
      <c r="I68" s="130" t="s">
        <v>283</v>
      </c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</row>
    <row r="69" spans="1:29" ht="21" customHeight="1">
      <c r="A69" s="129">
        <v>12</v>
      </c>
      <c r="B69" s="128" t="s">
        <v>246</v>
      </c>
      <c r="C69" s="128" t="s">
        <v>245</v>
      </c>
      <c r="D69" s="128" t="s">
        <v>282</v>
      </c>
      <c r="E69" s="128"/>
      <c r="F69" s="128"/>
      <c r="G69" s="128" t="s">
        <v>241</v>
      </c>
      <c r="H69" s="128" t="s">
        <v>281</v>
      </c>
      <c r="I69" s="128" t="s">
        <v>280</v>
      </c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</row>
    <row r="70" spans="1:29" ht="21" customHeight="1">
      <c r="A70" s="125">
        <v>13</v>
      </c>
      <c r="B70" s="124"/>
      <c r="C70" s="124"/>
      <c r="D70" s="124"/>
      <c r="E70" s="124"/>
      <c r="F70" s="124"/>
      <c r="G70" s="124" t="s">
        <v>241</v>
      </c>
      <c r="H70" s="124"/>
      <c r="I70" s="127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</row>
    <row r="71" spans="1:29" ht="21" customHeight="1">
      <c r="A71" s="126">
        <v>14</v>
      </c>
      <c r="B71" s="122"/>
      <c r="C71" s="122"/>
      <c r="D71" s="122"/>
      <c r="E71" s="122"/>
      <c r="F71" s="122"/>
      <c r="G71" s="122" t="s">
        <v>241</v>
      </c>
      <c r="H71" s="122"/>
      <c r="I71" s="122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</row>
    <row r="72" spans="1:29" ht="21" customHeight="1">
      <c r="A72" s="125">
        <v>15</v>
      </c>
      <c r="B72" s="124"/>
      <c r="C72" s="124"/>
      <c r="D72" s="124"/>
      <c r="E72" s="124"/>
      <c r="F72" s="124"/>
      <c r="G72" s="124" t="s">
        <v>240</v>
      </c>
      <c r="H72" s="124"/>
      <c r="I72" s="124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</row>
    <row r="73" spans="1:29" ht="21" customHeight="1" thickBot="1">
      <c r="A73" s="126">
        <v>16</v>
      </c>
      <c r="B73" s="122"/>
      <c r="C73" s="122"/>
      <c r="D73" s="122"/>
      <c r="E73" s="122"/>
      <c r="F73" s="122"/>
      <c r="G73" s="122" t="s">
        <v>239</v>
      </c>
      <c r="H73" s="122"/>
      <c r="I73" s="122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</row>
    <row r="74" spans="1:29" ht="21" customHeight="1" thickBot="1">
      <c r="A74" s="136" t="s">
        <v>279</v>
      </c>
      <c r="B74" s="135" t="s">
        <v>278</v>
      </c>
      <c r="C74" s="135" t="s">
        <v>277</v>
      </c>
      <c r="D74" s="135" t="s">
        <v>276</v>
      </c>
      <c r="E74" s="135" t="s">
        <v>275</v>
      </c>
      <c r="F74" s="135" t="s">
        <v>274</v>
      </c>
      <c r="G74" s="135" t="s">
        <v>273</v>
      </c>
      <c r="H74" s="135" t="s">
        <v>272</v>
      </c>
      <c r="I74" s="135" t="s">
        <v>271</v>
      </c>
      <c r="J74" s="134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</row>
    <row r="75" spans="1:29" ht="21" customHeight="1">
      <c r="A75" s="129">
        <v>0</v>
      </c>
      <c r="B75" s="128" t="s">
        <v>262</v>
      </c>
      <c r="C75" s="128" t="s">
        <v>262</v>
      </c>
      <c r="D75" s="128" t="s">
        <v>241</v>
      </c>
      <c r="E75" s="128" t="s">
        <v>241</v>
      </c>
      <c r="F75" s="128" t="s">
        <v>241</v>
      </c>
      <c r="G75" s="128" t="s">
        <v>241</v>
      </c>
      <c r="H75" s="128" t="s">
        <v>241</v>
      </c>
      <c r="I75" s="128" t="s">
        <v>241</v>
      </c>
      <c r="J75" s="134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</row>
    <row r="76" spans="1:29" ht="21" customHeight="1">
      <c r="A76" s="131">
        <v>1</v>
      </c>
      <c r="B76" s="133" t="s">
        <v>270</v>
      </c>
      <c r="C76" s="133" t="s">
        <v>270</v>
      </c>
      <c r="D76" s="130" t="s">
        <v>241</v>
      </c>
      <c r="E76" s="130" t="s">
        <v>241</v>
      </c>
      <c r="F76" s="130" t="s">
        <v>241</v>
      </c>
      <c r="G76" s="130" t="s">
        <v>241</v>
      </c>
      <c r="H76" s="130" t="s">
        <v>241</v>
      </c>
      <c r="I76" s="130" t="s">
        <v>241</v>
      </c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</row>
    <row r="77" spans="1:29" ht="21" customHeight="1">
      <c r="A77" s="129">
        <v>2</v>
      </c>
      <c r="B77" s="132" t="s">
        <v>270</v>
      </c>
      <c r="C77" s="132" t="s">
        <v>270</v>
      </c>
      <c r="D77" s="128" t="s">
        <v>241</v>
      </c>
      <c r="E77" s="128" t="s">
        <v>241</v>
      </c>
      <c r="F77" s="128" t="s">
        <v>241</v>
      </c>
      <c r="G77" s="128" t="s">
        <v>241</v>
      </c>
      <c r="H77" s="128" t="s">
        <v>241</v>
      </c>
      <c r="I77" s="128" t="s">
        <v>241</v>
      </c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</row>
    <row r="78" spans="1:29" ht="21" customHeight="1">
      <c r="A78" s="131">
        <v>3</v>
      </c>
      <c r="B78" s="130" t="s">
        <v>262</v>
      </c>
      <c r="C78" s="130" t="s">
        <v>262</v>
      </c>
      <c r="D78" s="130" t="s">
        <v>241</v>
      </c>
      <c r="E78" s="130" t="s">
        <v>241</v>
      </c>
      <c r="F78" s="130" t="s">
        <v>269</v>
      </c>
      <c r="G78" s="130" t="s">
        <v>241</v>
      </c>
      <c r="H78" s="130" t="s">
        <v>241</v>
      </c>
      <c r="I78" s="130" t="s">
        <v>269</v>
      </c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</row>
    <row r="79" spans="1:29" ht="21" customHeight="1">
      <c r="A79" s="129">
        <v>4</v>
      </c>
      <c r="B79" s="128" t="s">
        <v>262</v>
      </c>
      <c r="C79" s="128" t="s">
        <v>262</v>
      </c>
      <c r="D79" s="128" t="s">
        <v>241</v>
      </c>
      <c r="E79" s="128" t="s">
        <v>241</v>
      </c>
      <c r="F79" s="128" t="s">
        <v>269</v>
      </c>
      <c r="G79" s="128" t="s">
        <v>241</v>
      </c>
      <c r="H79" s="128" t="s">
        <v>241</v>
      </c>
      <c r="I79" s="128" t="s">
        <v>269</v>
      </c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</row>
    <row r="80" spans="1:29" ht="21" customHeight="1">
      <c r="A80" s="125">
        <v>5</v>
      </c>
      <c r="B80" s="124" t="s">
        <v>262</v>
      </c>
      <c r="C80" s="124" t="s">
        <v>262</v>
      </c>
      <c r="D80" s="124" t="s">
        <v>269</v>
      </c>
      <c r="E80" s="124" t="s">
        <v>241</v>
      </c>
      <c r="F80" s="124">
        <v>2</v>
      </c>
      <c r="G80" s="124" t="s">
        <v>241</v>
      </c>
      <c r="H80" s="124" t="s">
        <v>241</v>
      </c>
      <c r="I80" s="124" t="s">
        <v>269</v>
      </c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</row>
    <row r="81" spans="1:29" ht="21" customHeight="1">
      <c r="A81" s="126">
        <v>6</v>
      </c>
      <c r="B81" s="122" t="s">
        <v>262</v>
      </c>
      <c r="C81" s="122" t="s">
        <v>262</v>
      </c>
      <c r="D81" s="122" t="s">
        <v>268</v>
      </c>
      <c r="E81" s="122" t="s">
        <v>269</v>
      </c>
      <c r="F81" s="122" t="s">
        <v>264</v>
      </c>
      <c r="G81" s="122" t="s">
        <v>241</v>
      </c>
      <c r="H81" s="122" t="s">
        <v>241</v>
      </c>
      <c r="I81" s="122" t="s">
        <v>269</v>
      </c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</row>
    <row r="82" spans="1:29" ht="21" customHeight="1">
      <c r="A82" s="125">
        <v>7</v>
      </c>
      <c r="B82" s="124" t="s">
        <v>262</v>
      </c>
      <c r="C82" s="124" t="s">
        <v>262</v>
      </c>
      <c r="D82" s="124">
        <v>3</v>
      </c>
      <c r="E82" s="124" t="s">
        <v>268</v>
      </c>
      <c r="F82" s="124" t="s">
        <v>267</v>
      </c>
      <c r="G82" s="124" t="s">
        <v>241</v>
      </c>
      <c r="H82" s="124" t="s">
        <v>241</v>
      </c>
      <c r="I82" s="124">
        <v>2</v>
      </c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</row>
    <row r="83" spans="1:29" ht="21" customHeight="1">
      <c r="A83" s="126">
        <v>8</v>
      </c>
      <c r="B83" s="122" t="s">
        <v>256</v>
      </c>
      <c r="C83" s="122" t="s">
        <v>262</v>
      </c>
      <c r="D83" s="122">
        <v>4</v>
      </c>
      <c r="E83" s="122" t="s">
        <v>266</v>
      </c>
      <c r="F83" s="122" t="s">
        <v>265</v>
      </c>
      <c r="G83" s="122" t="s">
        <v>241</v>
      </c>
      <c r="H83" s="122" t="s">
        <v>241</v>
      </c>
      <c r="I83" s="122" t="s">
        <v>264</v>
      </c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</row>
    <row r="84" spans="1:29" ht="21" customHeight="1">
      <c r="A84" s="131">
        <v>9</v>
      </c>
      <c r="B84" s="130" t="s">
        <v>263</v>
      </c>
      <c r="C84" s="130" t="s">
        <v>262</v>
      </c>
      <c r="D84" s="130" t="s">
        <v>261</v>
      </c>
      <c r="E84" s="130" t="s">
        <v>260</v>
      </c>
      <c r="F84" s="130" t="s">
        <v>259</v>
      </c>
      <c r="G84" s="130" t="s">
        <v>241</v>
      </c>
      <c r="H84" s="130" t="s">
        <v>241</v>
      </c>
      <c r="I84" s="130" t="s">
        <v>258</v>
      </c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</row>
    <row r="85" spans="1:29" ht="21" customHeight="1">
      <c r="A85" s="129">
        <v>10</v>
      </c>
      <c r="B85" s="128" t="s">
        <v>257</v>
      </c>
      <c r="C85" s="128" t="s">
        <v>256</v>
      </c>
      <c r="D85" s="128" t="s">
        <v>255</v>
      </c>
      <c r="E85" s="128" t="s">
        <v>254</v>
      </c>
      <c r="F85" s="128" t="s">
        <v>253</v>
      </c>
      <c r="G85" s="128" t="s">
        <v>241</v>
      </c>
      <c r="H85" s="128">
        <v>2</v>
      </c>
      <c r="I85" s="128" t="s">
        <v>252</v>
      </c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</row>
    <row r="86" spans="1:29" ht="21" customHeight="1">
      <c r="A86" s="131">
        <v>11</v>
      </c>
      <c r="B86" s="130" t="s">
        <v>251</v>
      </c>
      <c r="C86" s="130" t="s">
        <v>250</v>
      </c>
      <c r="D86" s="130" t="s">
        <v>249</v>
      </c>
      <c r="E86" s="130"/>
      <c r="F86" s="130"/>
      <c r="G86" s="130" t="s">
        <v>241</v>
      </c>
      <c r="H86" s="130" t="s">
        <v>248</v>
      </c>
      <c r="I86" s="130" t="s">
        <v>247</v>
      </c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</row>
    <row r="87" spans="1:29" ht="21" customHeight="1">
      <c r="A87" s="129">
        <v>12</v>
      </c>
      <c r="B87" s="128" t="s">
        <v>246</v>
      </c>
      <c r="C87" s="128" t="s">
        <v>245</v>
      </c>
      <c r="D87" s="128" t="s">
        <v>244</v>
      </c>
      <c r="E87" s="128"/>
      <c r="F87" s="128"/>
      <c r="G87" s="128" t="s">
        <v>241</v>
      </c>
      <c r="H87" s="128" t="s">
        <v>243</v>
      </c>
      <c r="I87" s="128" t="s">
        <v>242</v>
      </c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</row>
    <row r="88" spans="1:29" ht="21" customHeight="1">
      <c r="A88" s="125">
        <v>13</v>
      </c>
      <c r="B88" s="124"/>
      <c r="C88" s="124"/>
      <c r="D88" s="124"/>
      <c r="E88" s="124"/>
      <c r="F88" s="124"/>
      <c r="G88" s="124" t="s">
        <v>241</v>
      </c>
      <c r="H88" s="124"/>
      <c r="I88" s="127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</row>
    <row r="89" spans="1:29" ht="21" customHeight="1">
      <c r="A89" s="126">
        <v>14</v>
      </c>
      <c r="B89" s="122"/>
      <c r="C89" s="122"/>
      <c r="D89" s="122"/>
      <c r="E89" s="122"/>
      <c r="F89" s="122"/>
      <c r="G89" s="122" t="s">
        <v>241</v>
      </c>
      <c r="H89" s="122"/>
      <c r="I89" s="122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</row>
    <row r="90" spans="1:29" ht="21" customHeight="1">
      <c r="A90" s="125">
        <v>15</v>
      </c>
      <c r="B90" s="124"/>
      <c r="C90" s="124"/>
      <c r="D90" s="124"/>
      <c r="E90" s="124"/>
      <c r="F90" s="124"/>
      <c r="G90" s="124" t="s">
        <v>240</v>
      </c>
      <c r="H90" s="124"/>
      <c r="I90" s="124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</row>
    <row r="91" spans="1:29" ht="21" customHeight="1" thickBot="1">
      <c r="A91" s="123">
        <v>16</v>
      </c>
      <c r="B91" s="122"/>
      <c r="C91" s="122"/>
      <c r="D91" s="121"/>
      <c r="E91" s="121"/>
      <c r="F91" s="121"/>
      <c r="G91" s="121" t="s">
        <v>239</v>
      </c>
      <c r="H91" s="121"/>
      <c r="I91" s="121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</row>
    <row r="92" spans="1:29" ht="21" customHeight="1">
      <c r="A92" s="120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</row>
    <row r="93" spans="1:29" ht="21" customHeight="1">
      <c r="A93" s="120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</row>
    <row r="94" spans="1:29" ht="21" customHeight="1">
      <c r="A94" s="120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</row>
    <row r="95" spans="1:29" ht="21" customHeight="1">
      <c r="A95" s="120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</row>
    <row r="96" spans="1:29" ht="21" customHeight="1">
      <c r="A96" s="120"/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</row>
    <row r="97" spans="1:29" ht="21" customHeight="1">
      <c r="A97" s="120"/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</row>
    <row r="98" spans="1:29" ht="21" customHeight="1">
      <c r="A98" s="120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</row>
    <row r="99" spans="1:29" ht="21" customHeight="1">
      <c r="A99" s="120"/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</row>
    <row r="100" spans="1:29" ht="21" customHeight="1">
      <c r="A100" s="120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</row>
    <row r="101" spans="1:29" ht="21" customHeight="1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</row>
    <row r="102" spans="1:29" ht="21" customHeight="1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</row>
    <row r="103" spans="1:29" ht="21" customHeight="1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</row>
    <row r="104" spans="1:29" ht="21" customHeight="1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</row>
    <row r="105" spans="1:29" ht="21" customHeight="1">
      <c r="A105" s="120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</row>
    <row r="106" spans="1:29" ht="21" customHeight="1">
      <c r="A106" s="120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</row>
    <row r="107" spans="1:29" ht="21" customHeight="1">
      <c r="A107" s="120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</row>
    <row r="108" spans="1:29" ht="21" customHeight="1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</row>
    <row r="109" spans="1:29" ht="21" customHeight="1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</row>
    <row r="110" spans="1:29" ht="21" customHeight="1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</row>
    <row r="111" spans="1:29" ht="21" customHeight="1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</row>
    <row r="112" spans="1:29" ht="21" customHeight="1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</row>
    <row r="113" spans="1:29" ht="21" customHeight="1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</row>
    <row r="114" spans="1:29" ht="21" customHeight="1">
      <c r="A114" s="120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</row>
    <row r="115" spans="1:29" ht="21" customHeight="1">
      <c r="A115" s="120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</row>
    <row r="116" spans="1:29" ht="21" customHeight="1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</row>
    <row r="117" spans="1:29" ht="21" customHeight="1">
      <c r="A117" s="120"/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</row>
    <row r="118" spans="1:29" ht="21" customHeight="1">
      <c r="A118" s="120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</row>
    <row r="119" spans="1:29" ht="21" customHeight="1">
      <c r="A119" s="120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</row>
    <row r="120" spans="1:29" ht="21" customHeight="1">
      <c r="A120" s="120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</row>
    <row r="121" spans="1:29" ht="21" customHeight="1">
      <c r="A121" s="120"/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</row>
    <row r="122" spans="1:29" ht="21" customHeight="1">
      <c r="A122" s="120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</row>
    <row r="123" spans="1:29" ht="21" customHeight="1">
      <c r="A123" s="120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</row>
    <row r="124" spans="1:29" ht="21" customHeight="1">
      <c r="A124" s="120"/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</row>
    <row r="125" spans="1:29" ht="21" customHeight="1">
      <c r="A125" s="120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</row>
    <row r="126" spans="1:29" ht="21" customHeight="1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</row>
    <row r="127" spans="1:29" ht="21" customHeight="1">
      <c r="A127" s="12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</row>
    <row r="128" spans="1:29" ht="21" customHeight="1">
      <c r="A128" s="120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</row>
    <row r="129" spans="1:29" ht="21" customHeight="1">
      <c r="A129" s="120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</row>
    <row r="130" spans="1:29" ht="21" customHeight="1">
      <c r="A130" s="120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</row>
    <row r="131" spans="1:29" ht="21" customHeight="1">
      <c r="A131" s="120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</row>
    <row r="132" spans="1:29" ht="21" customHeight="1">
      <c r="A132" s="120"/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</row>
    <row r="133" spans="1:29" ht="21" customHeight="1">
      <c r="A133" s="120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</row>
    <row r="134" spans="1:29" ht="21" customHeight="1">
      <c r="A134" s="120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</row>
    <row r="135" spans="1:29" ht="21" customHeight="1">
      <c r="A135" s="120"/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</row>
    <row r="136" spans="1:29" ht="21" customHeight="1">
      <c r="A136" s="120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</row>
    <row r="137" spans="1:29" ht="21" customHeight="1">
      <c r="A137" s="120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</row>
    <row r="138" spans="1:29" ht="21" customHeight="1">
      <c r="A138" s="120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</row>
    <row r="139" spans="1:29" ht="21" customHeight="1">
      <c r="A139" s="120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</row>
    <row r="140" spans="1:29" ht="21" customHeight="1">
      <c r="A140" s="120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</row>
    <row r="141" spans="1:29" ht="21" customHeight="1">
      <c r="A141" s="120"/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</row>
    <row r="142" spans="1:29" ht="21" customHeight="1">
      <c r="A142" s="120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</row>
    <row r="143" spans="1:29" ht="21" customHeight="1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</row>
    <row r="144" spans="1:29" ht="21" customHeight="1">
      <c r="A144" s="120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</row>
    <row r="145" spans="1:29" ht="21" customHeight="1">
      <c r="A145" s="120"/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</row>
    <row r="146" spans="1:29" ht="21" customHeight="1">
      <c r="A146" s="12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</row>
    <row r="147" spans="1:29" ht="21" customHeight="1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</row>
    <row r="148" spans="1:29" ht="21" customHeight="1">
      <c r="A148" s="120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</row>
    <row r="149" spans="1:29" ht="21" customHeight="1">
      <c r="A149" s="120"/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</row>
    <row r="150" spans="1:29" ht="21" customHeight="1">
      <c r="A150" s="12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</row>
    <row r="151" spans="1:29" ht="21" customHeight="1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</row>
    <row r="152" spans="1:29" ht="21" customHeight="1">
      <c r="A152" s="120"/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</row>
    <row r="153" spans="1:29" ht="21" customHeight="1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</row>
    <row r="154" spans="1:29" ht="21" customHeight="1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</row>
    <row r="155" spans="1:29" ht="21" customHeight="1">
      <c r="A155" s="12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</row>
    <row r="156" spans="1:29" ht="21" customHeight="1">
      <c r="A156" s="12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</row>
    <row r="157" spans="1:29" ht="21" customHeight="1">
      <c r="A157" s="120"/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</row>
    <row r="158" spans="1:29" ht="21" customHeight="1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</row>
    <row r="159" spans="1:29" ht="21" customHeight="1">
      <c r="A159" s="120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</row>
    <row r="160" spans="1:29" ht="21" customHeight="1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</row>
    <row r="161" spans="1:29" ht="21" customHeight="1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</row>
    <row r="162" spans="1:29" ht="21" customHeight="1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</row>
    <row r="163" spans="1:29" ht="21" customHeight="1">
      <c r="A163" s="12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</row>
    <row r="164" spans="1:29" ht="21" customHeight="1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</row>
    <row r="165" spans="1:29" ht="21" customHeight="1">
      <c r="A165" s="120"/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</row>
    <row r="166" spans="1:29" ht="21" customHeight="1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</row>
    <row r="167" spans="1:29" ht="21" customHeight="1">
      <c r="A167" s="120"/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</row>
    <row r="168" spans="1:29" ht="21" customHeight="1">
      <c r="A168" s="120"/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</row>
    <row r="169" spans="1:29" ht="21" customHeight="1">
      <c r="A169" s="120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</row>
    <row r="170" spans="1:29" ht="21" customHeight="1">
      <c r="A170" s="12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</row>
    <row r="171" spans="1:29" ht="21" customHeight="1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</row>
    <row r="172" spans="1:29" ht="21" customHeight="1">
      <c r="A172" s="12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</row>
    <row r="173" spans="1:29" ht="21" customHeight="1">
      <c r="A173" s="12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</row>
    <row r="174" spans="1:29" ht="21" customHeight="1">
      <c r="A174" s="120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</row>
    <row r="175" spans="1:29" ht="21" customHeight="1">
      <c r="A175" s="120"/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</row>
    <row r="176" spans="1:29" ht="21" customHeight="1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</row>
    <row r="177" spans="1:29" ht="21" customHeight="1">
      <c r="A177" s="120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</row>
    <row r="178" spans="1:29" ht="21" customHeight="1">
      <c r="A178" s="120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</row>
    <row r="179" spans="1:29" ht="21" customHeight="1">
      <c r="A179" s="12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</row>
    <row r="180" spans="1:29" ht="21" customHeight="1">
      <c r="A180" s="120"/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</row>
    <row r="181" spans="1:29" ht="21" customHeight="1">
      <c r="A181" s="120"/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</row>
    <row r="182" spans="1:29" ht="21" customHeight="1">
      <c r="A182" s="120"/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</row>
    <row r="183" spans="1:29" ht="21" customHeight="1">
      <c r="A183" s="120"/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</row>
    <row r="184" spans="1:29" ht="21" customHeight="1">
      <c r="A184" s="120"/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</row>
    <row r="185" spans="1:29" ht="21" customHeight="1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</row>
    <row r="186" spans="1:29" ht="21" customHeight="1">
      <c r="A186" s="12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</row>
    <row r="187" spans="1:29" ht="21" customHeight="1">
      <c r="A187" s="12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</row>
    <row r="188" spans="1:29" ht="21" customHeight="1">
      <c r="A188" s="12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</row>
    <row r="189" spans="1:29" ht="21" customHeight="1">
      <c r="A189" s="12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</row>
    <row r="190" spans="1:29" ht="21" customHeight="1">
      <c r="A190" s="12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</row>
    <row r="191" spans="1:29" ht="21" customHeight="1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</row>
    <row r="192" spans="1:29" ht="21" customHeight="1">
      <c r="A192" s="12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</row>
    <row r="193" spans="1:29" ht="21" customHeight="1">
      <c r="A193" s="12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</row>
    <row r="194" spans="1:29" ht="21" customHeight="1">
      <c r="A194" s="120"/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</row>
    <row r="195" spans="1:29" ht="21" customHeight="1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</row>
    <row r="196" spans="1:29" ht="21" customHeight="1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</row>
    <row r="197" spans="1:29" ht="21" customHeight="1">
      <c r="A197" s="120"/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</row>
    <row r="198" spans="1:29" ht="21" customHeight="1">
      <c r="A198" s="120"/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</row>
    <row r="199" spans="1:29" ht="21" customHeight="1">
      <c r="A199" s="120"/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</row>
    <row r="200" spans="1:29" ht="21" customHeight="1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</row>
    <row r="201" spans="1:29" ht="21" customHeight="1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</row>
    <row r="202" spans="1:29" ht="21" customHeight="1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</row>
    <row r="203" spans="1:29" ht="21" customHeight="1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</row>
    <row r="204" spans="1:29" ht="21" customHeight="1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</row>
    <row r="205" spans="1:29" ht="21" customHeight="1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</row>
    <row r="206" spans="1:29" ht="21" customHeight="1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</row>
    <row r="207" spans="1:29" ht="21" customHeight="1">
      <c r="A207" s="120"/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</row>
    <row r="208" spans="1:29" ht="21" customHeight="1">
      <c r="A208" s="120"/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</row>
    <row r="209" spans="1:29" ht="21" customHeight="1">
      <c r="A209" s="120"/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</row>
    <row r="210" spans="1:29" ht="21" customHeight="1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</row>
    <row r="211" spans="1:29" ht="21" customHeight="1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</row>
    <row r="212" spans="1:29" ht="21" customHeight="1">
      <c r="A212" s="120"/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</row>
    <row r="213" spans="1:29" ht="21" customHeight="1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</row>
    <row r="214" spans="1:29" ht="21" customHeight="1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</row>
    <row r="215" spans="1:29" ht="21" customHeight="1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</row>
    <row r="216" spans="1:29" ht="21" customHeight="1">
      <c r="A216" s="120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</row>
    <row r="217" spans="1:29" ht="21" customHeight="1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</row>
    <row r="218" spans="1:29" ht="21" customHeight="1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</row>
    <row r="219" spans="1:29" ht="21" customHeight="1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</row>
    <row r="220" spans="1:29" ht="21" customHeight="1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</row>
    <row r="221" spans="1:29" ht="21" customHeight="1">
      <c r="A221" s="120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</row>
    <row r="222" spans="1:29" ht="21" customHeight="1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</row>
    <row r="223" spans="1:29" ht="21" customHeight="1">
      <c r="A223" s="120"/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</row>
    <row r="224" spans="1:29" ht="21" customHeight="1">
      <c r="A224" s="120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</row>
    <row r="225" spans="1:29" ht="21" customHeight="1">
      <c r="A225" s="120"/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</row>
    <row r="226" spans="1:29" ht="21" customHeight="1">
      <c r="A226" s="120"/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</row>
    <row r="227" spans="1:29" ht="21" customHeight="1">
      <c r="A227" s="120"/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</row>
    <row r="228" spans="1:29" ht="21" customHeight="1">
      <c r="A228" s="120"/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</row>
    <row r="229" spans="1:29" ht="21" customHeight="1">
      <c r="A229" s="120"/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</row>
    <row r="230" spans="1:29" ht="21" customHeight="1">
      <c r="A230" s="120"/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</row>
    <row r="231" spans="1:29" ht="21" customHeight="1">
      <c r="A231" s="120"/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</row>
    <row r="232" spans="1:29" ht="21" customHeight="1">
      <c r="A232" s="120"/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</row>
    <row r="233" spans="1:29" ht="21" customHeight="1">
      <c r="A233" s="120"/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</row>
    <row r="234" spans="1:29" ht="21" customHeight="1">
      <c r="A234" s="120"/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</row>
    <row r="235" spans="1:29" ht="21" customHeight="1">
      <c r="A235" s="120"/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</row>
    <row r="236" spans="1:29" ht="21" customHeight="1">
      <c r="A236" s="120"/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</row>
    <row r="237" spans="1:29" ht="21" customHeight="1">
      <c r="A237" s="120"/>
      <c r="B237" s="120"/>
      <c r="C237" s="120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</row>
    <row r="238" spans="1:29" ht="21" customHeight="1">
      <c r="A238" s="120"/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</row>
    <row r="239" spans="1:29" ht="21" customHeight="1">
      <c r="A239" s="120"/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</row>
    <row r="240" spans="1:29" ht="21" customHeight="1">
      <c r="A240" s="120"/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</row>
    <row r="241" spans="1:29" ht="21" customHeight="1">
      <c r="A241" s="120"/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</row>
    <row r="242" spans="1:29" ht="21" customHeight="1">
      <c r="A242" s="120"/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</row>
    <row r="243" spans="1:29" ht="21" customHeight="1">
      <c r="A243" s="120"/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</row>
    <row r="244" spans="1:29" ht="21" customHeight="1">
      <c r="A244" s="120"/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</row>
    <row r="245" spans="1:29" ht="21" customHeight="1">
      <c r="A245" s="120"/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</row>
    <row r="246" spans="1:29" ht="21" customHeight="1">
      <c r="A246" s="120"/>
      <c r="B246" s="120"/>
      <c r="C246" s="120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</row>
    <row r="247" spans="1:29" ht="21" customHeight="1">
      <c r="A247" s="120"/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</row>
    <row r="248" spans="1:29" ht="21" customHeight="1">
      <c r="A248" s="120"/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</row>
    <row r="249" spans="1:29" ht="21" customHeight="1">
      <c r="A249" s="120"/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</row>
    <row r="250" spans="1:29" ht="21" customHeight="1">
      <c r="A250" s="120"/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</row>
    <row r="251" spans="1:29" ht="21" customHeight="1">
      <c r="A251" s="120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</row>
    <row r="252" spans="1:29" ht="21" customHeight="1">
      <c r="A252" s="120"/>
      <c r="B252" s="120"/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</row>
    <row r="253" spans="1:29" ht="21" customHeight="1">
      <c r="A253" s="120"/>
      <c r="B253" s="120"/>
      <c r="C253" s="120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</row>
    <row r="254" spans="1:29" ht="21" customHeight="1">
      <c r="A254" s="120"/>
      <c r="B254" s="120"/>
      <c r="C254" s="120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</row>
    <row r="255" spans="1:29" ht="21" customHeight="1">
      <c r="A255" s="120"/>
      <c r="B255" s="120"/>
      <c r="C255" s="120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</row>
    <row r="256" spans="1:29" ht="21" customHeight="1">
      <c r="A256" s="120"/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</row>
    <row r="257" spans="1:29" ht="21" customHeight="1">
      <c r="A257" s="120"/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</row>
    <row r="258" spans="1:29" ht="21" customHeight="1">
      <c r="A258" s="120"/>
      <c r="B258" s="120"/>
      <c r="C258" s="120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</row>
    <row r="259" spans="1:29" ht="21" customHeight="1">
      <c r="A259" s="120"/>
      <c r="B259" s="120"/>
      <c r="C259" s="120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</row>
    <row r="260" spans="1:29" ht="21" customHeight="1">
      <c r="A260" s="120"/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</row>
    <row r="261" spans="1:29" ht="21" customHeight="1">
      <c r="A261" s="120"/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</row>
    <row r="262" spans="1:29" ht="21" customHeight="1">
      <c r="A262" s="120"/>
      <c r="B262" s="120"/>
      <c r="C262" s="120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</row>
    <row r="263" spans="1:29" ht="21" customHeight="1">
      <c r="A263" s="120"/>
      <c r="B263" s="120"/>
      <c r="C263" s="120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</row>
    <row r="264" spans="1:29" ht="21" customHeight="1">
      <c r="A264" s="120"/>
      <c r="B264" s="120"/>
      <c r="C264" s="120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</row>
    <row r="265" spans="1:29" ht="21" customHeight="1">
      <c r="A265" s="120"/>
      <c r="B265" s="120"/>
      <c r="C265" s="120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</row>
    <row r="266" spans="1:29" ht="21" customHeight="1">
      <c r="A266" s="120"/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</row>
    <row r="267" spans="1:29" ht="21" customHeight="1">
      <c r="A267" s="120"/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</row>
    <row r="268" spans="1:29" ht="21" customHeight="1">
      <c r="A268" s="120"/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</row>
    <row r="269" spans="1:29" ht="21" customHeight="1">
      <c r="A269" s="120"/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</row>
    <row r="270" spans="1:29" ht="21" customHeight="1">
      <c r="A270" s="120"/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</row>
    <row r="271" spans="1:29" ht="21" customHeight="1">
      <c r="A271" s="120"/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</row>
    <row r="272" spans="1:29" ht="21" customHeight="1">
      <c r="A272" s="120"/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</row>
    <row r="273" spans="1:29" ht="21" customHeight="1">
      <c r="A273" s="120"/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</row>
    <row r="274" spans="1:29" ht="21" customHeight="1">
      <c r="A274" s="120"/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</row>
    <row r="275" spans="1:29" ht="21" customHeight="1">
      <c r="A275" s="120"/>
      <c r="B275" s="120"/>
      <c r="C275" s="12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</row>
    <row r="276" spans="1:29" ht="21" customHeight="1">
      <c r="A276" s="120"/>
      <c r="B276" s="120"/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</row>
    <row r="277" spans="1:29" ht="21" customHeight="1">
      <c r="A277" s="120"/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</row>
    <row r="278" spans="1:29" ht="21" customHeight="1">
      <c r="A278" s="120"/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</row>
    <row r="279" spans="1:29" ht="21" customHeight="1">
      <c r="A279" s="120"/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</row>
    <row r="280" spans="1:29" ht="21" customHeight="1">
      <c r="A280" s="120"/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</row>
    <row r="281" spans="1:29" ht="21" customHeight="1">
      <c r="A281" s="120"/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</row>
    <row r="282" spans="1:29" ht="21" customHeight="1">
      <c r="A282" s="120"/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</row>
    <row r="283" spans="1:29" ht="21" customHeight="1">
      <c r="A283" s="120"/>
      <c r="B283" s="120"/>
      <c r="C283" s="120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</row>
    <row r="284" spans="1:29" ht="21" customHeight="1">
      <c r="A284" s="120"/>
      <c r="B284" s="120"/>
      <c r="C284" s="120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</row>
    <row r="285" spans="1:29" ht="21" customHeight="1">
      <c r="A285" s="120"/>
      <c r="B285" s="120"/>
      <c r="C285" s="120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</row>
    <row r="286" spans="1:29" ht="21" customHeight="1">
      <c r="A286" s="120"/>
      <c r="B286" s="120"/>
      <c r="C286" s="120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</row>
    <row r="287" spans="1:29" ht="21" customHeight="1">
      <c r="A287" s="120"/>
      <c r="B287" s="120"/>
      <c r="C287" s="120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</row>
    <row r="288" spans="1:29" ht="21" customHeight="1">
      <c r="A288" s="120"/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</row>
    <row r="289" spans="1:29" ht="21" customHeight="1">
      <c r="A289" s="120"/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</row>
    <row r="290" spans="1:29" ht="21" customHeight="1">
      <c r="A290" s="120"/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</row>
    <row r="291" spans="1:29" ht="21" customHeight="1">
      <c r="A291" s="120"/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</row>
    <row r="292" spans="1:29" ht="21" customHeight="1">
      <c r="A292" s="120"/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</row>
    <row r="293" spans="1:29" ht="21" customHeight="1">
      <c r="A293" s="120"/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</row>
    <row r="294" spans="1:29" ht="21" customHeight="1">
      <c r="A294" s="120"/>
      <c r="B294" s="120"/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</row>
    <row r="295" spans="1:29" ht="21" customHeight="1">
      <c r="A295" s="120"/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</row>
    <row r="296" spans="1:29" ht="21" customHeight="1">
      <c r="A296" s="120"/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</row>
    <row r="297" spans="1:29" ht="21" customHeight="1">
      <c r="A297" s="120"/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</row>
    <row r="298" spans="1:29" ht="21" customHeight="1">
      <c r="A298" s="120"/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</row>
    <row r="299" spans="1:29" ht="21" customHeight="1">
      <c r="A299" s="120"/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</row>
    <row r="300" spans="1:29" ht="21" customHeight="1">
      <c r="A300" s="120"/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</row>
    <row r="301" spans="1:29" ht="21" customHeight="1">
      <c r="A301" s="120"/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</row>
    <row r="302" spans="1:29" ht="21" customHeight="1">
      <c r="A302" s="120"/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</row>
    <row r="303" spans="1:29" ht="21" customHeight="1">
      <c r="A303" s="120"/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</row>
    <row r="304" spans="1:29" ht="21" customHeight="1">
      <c r="A304" s="120"/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</row>
    <row r="305" spans="1:29" ht="21" customHeight="1">
      <c r="A305" s="120"/>
      <c r="B305" s="120"/>
      <c r="C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</row>
    <row r="306" spans="1:29" ht="21" customHeight="1">
      <c r="A306" s="120"/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</row>
    <row r="307" spans="1:29" ht="21" customHeight="1">
      <c r="A307" s="120"/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</row>
    <row r="308" spans="1:29" ht="21" customHeight="1">
      <c r="A308" s="120"/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</row>
    <row r="309" spans="1:29" ht="21" customHeight="1">
      <c r="A309" s="120"/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</row>
    <row r="310" spans="1:29" ht="21" customHeight="1">
      <c r="A310" s="120"/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</row>
    <row r="311" spans="1:29" ht="21" customHeight="1">
      <c r="A311" s="120"/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</row>
    <row r="312" spans="1:29" ht="21" customHeight="1">
      <c r="A312" s="120"/>
      <c r="B312" s="120"/>
      <c r="C312" s="120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</row>
    <row r="313" spans="1:29" ht="21" customHeight="1">
      <c r="A313" s="120"/>
      <c r="B313" s="120"/>
      <c r="C313" s="120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</row>
    <row r="314" spans="1:29" ht="21" customHeight="1">
      <c r="A314" s="120"/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</row>
    <row r="315" spans="1:29" ht="21" customHeight="1">
      <c r="A315" s="120"/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</row>
    <row r="316" spans="1:29" ht="21" customHeight="1">
      <c r="A316" s="120"/>
      <c r="B316" s="120"/>
      <c r="C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</row>
    <row r="317" spans="1:29" ht="21" customHeight="1">
      <c r="A317" s="120"/>
      <c r="B317" s="120"/>
      <c r="C317" s="120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</row>
    <row r="318" spans="1:29" ht="21" customHeight="1">
      <c r="A318" s="120"/>
      <c r="B318" s="120"/>
      <c r="C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</row>
    <row r="319" spans="1:29" ht="21" customHeight="1">
      <c r="A319" s="120"/>
      <c r="B319" s="120"/>
      <c r="C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</row>
    <row r="320" spans="1:29" ht="21" customHeight="1">
      <c r="A320" s="120"/>
      <c r="B320" s="120"/>
      <c r="C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</row>
    <row r="321" spans="1:29" ht="21" customHeight="1">
      <c r="A321" s="120"/>
      <c r="B321" s="120"/>
      <c r="C321" s="120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</row>
    <row r="322" spans="1:29" ht="21" customHeight="1">
      <c r="A322" s="120"/>
      <c r="B322" s="120"/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</row>
    <row r="323" spans="1:29" ht="21" customHeight="1">
      <c r="A323" s="120"/>
      <c r="B323" s="120"/>
      <c r="C323" s="120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</row>
    <row r="324" spans="1:29" ht="21" customHeight="1">
      <c r="A324" s="120"/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</row>
    <row r="325" spans="1:29" ht="21" customHeight="1">
      <c r="A325" s="120"/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</row>
    <row r="326" spans="1:29" ht="21" customHeight="1">
      <c r="A326" s="120"/>
      <c r="B326" s="120"/>
      <c r="C326" s="120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</row>
    <row r="327" spans="1:29" ht="21" customHeight="1">
      <c r="A327" s="120"/>
      <c r="B327" s="120"/>
      <c r="C327" s="120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</row>
    <row r="328" spans="1:29" ht="21" customHeight="1">
      <c r="A328" s="120"/>
      <c r="B328" s="120"/>
      <c r="C328" s="120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</row>
    <row r="329" spans="1:29" ht="21" customHeight="1">
      <c r="A329" s="120"/>
      <c r="B329" s="120"/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</row>
    <row r="330" spans="1:29" ht="21" customHeight="1">
      <c r="A330" s="120"/>
      <c r="B330" s="120"/>
      <c r="C330" s="120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</row>
    <row r="331" spans="1:29" ht="21" customHeight="1">
      <c r="A331" s="120"/>
      <c r="B331" s="120"/>
      <c r="C331" s="120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</row>
    <row r="332" spans="1:29" ht="21" customHeight="1">
      <c r="A332" s="120"/>
      <c r="B332" s="120"/>
      <c r="C332" s="120"/>
      <c r="D332" s="120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</row>
    <row r="333" spans="1:29" ht="21" customHeight="1">
      <c r="A333" s="120"/>
      <c r="B333" s="120"/>
      <c r="C333" s="120"/>
      <c r="D333" s="120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</row>
    <row r="334" spans="1:29" ht="21" customHeight="1">
      <c r="A334" s="120"/>
      <c r="B334" s="120"/>
      <c r="C334" s="120"/>
      <c r="D334" s="120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</row>
    <row r="335" spans="1:29" ht="21" customHeight="1">
      <c r="A335" s="120"/>
      <c r="B335" s="120"/>
      <c r="C335" s="120"/>
      <c r="D335" s="120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</row>
    <row r="336" spans="1:29" ht="21" customHeight="1">
      <c r="A336" s="120"/>
      <c r="B336" s="120"/>
      <c r="C336" s="120"/>
      <c r="D336" s="120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</row>
    <row r="337" spans="1:29" ht="21" customHeight="1">
      <c r="A337" s="120"/>
      <c r="B337" s="120"/>
      <c r="C337" s="120"/>
      <c r="D337" s="120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</row>
    <row r="338" spans="1:29" ht="21" customHeight="1">
      <c r="A338" s="120"/>
      <c r="B338" s="120"/>
      <c r="C338" s="120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</row>
    <row r="339" spans="1:29" ht="21" customHeight="1">
      <c r="A339" s="120"/>
      <c r="B339" s="120"/>
      <c r="C339" s="120"/>
      <c r="D339" s="120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</row>
    <row r="340" spans="1:29" ht="21" customHeight="1">
      <c r="A340" s="120"/>
      <c r="B340" s="120"/>
      <c r="C340" s="120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</row>
    <row r="341" spans="1:29" ht="21" customHeight="1">
      <c r="A341" s="120"/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</row>
    <row r="342" spans="1:29" ht="21" customHeight="1">
      <c r="A342" s="120"/>
      <c r="B342" s="120"/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</row>
    <row r="343" spans="1:29" ht="21" customHeight="1">
      <c r="A343" s="120"/>
      <c r="B343" s="120"/>
      <c r="C343" s="120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</row>
    <row r="344" spans="1:29" ht="21" customHeight="1">
      <c r="A344" s="120"/>
      <c r="B344" s="120"/>
      <c r="C344" s="120"/>
      <c r="D344" s="120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</row>
    <row r="345" spans="1:29" ht="21" customHeight="1">
      <c r="A345" s="120"/>
      <c r="B345" s="120"/>
      <c r="C345" s="120"/>
      <c r="D345" s="120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</row>
    <row r="346" spans="1:29" ht="21" customHeight="1">
      <c r="A346" s="120"/>
      <c r="B346" s="120"/>
      <c r="C346" s="120"/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</row>
    <row r="347" spans="1:29" ht="21" customHeight="1">
      <c r="A347" s="120"/>
      <c r="B347" s="120"/>
      <c r="C347" s="120"/>
      <c r="D347" s="120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</row>
    <row r="348" spans="1:29" ht="21" customHeight="1">
      <c r="A348" s="120"/>
      <c r="B348" s="120"/>
      <c r="C348" s="120"/>
      <c r="D348" s="120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</row>
    <row r="349" spans="1:29" ht="21" customHeight="1">
      <c r="A349" s="120"/>
      <c r="B349" s="120"/>
      <c r="C349" s="120"/>
      <c r="D349" s="120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</row>
    <row r="350" spans="1:29" ht="21" customHeight="1">
      <c r="A350" s="120"/>
      <c r="B350" s="120"/>
      <c r="C350" s="120"/>
      <c r="D350" s="120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</row>
    <row r="351" spans="1:29" ht="21" customHeight="1">
      <c r="A351" s="120"/>
      <c r="B351" s="120"/>
      <c r="C351" s="120"/>
      <c r="D351" s="120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</row>
    <row r="352" spans="1:29" ht="21" customHeight="1">
      <c r="A352" s="120"/>
      <c r="B352" s="120"/>
      <c r="C352" s="120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</row>
    <row r="353" spans="1:29" ht="21" customHeight="1">
      <c r="A353" s="120"/>
      <c r="B353" s="120"/>
      <c r="C353" s="120"/>
      <c r="D353" s="120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</row>
    <row r="354" spans="1:29" ht="21" customHeight="1">
      <c r="A354" s="120"/>
      <c r="B354" s="120"/>
      <c r="C354" s="120"/>
      <c r="D354" s="120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</row>
    <row r="355" spans="1:29" ht="21" customHeight="1">
      <c r="A355" s="120"/>
      <c r="B355" s="120"/>
      <c r="C355" s="120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</row>
    <row r="356" spans="1:29" ht="21" customHeight="1">
      <c r="A356" s="120"/>
      <c r="B356" s="120"/>
      <c r="C356" s="120"/>
      <c r="D356" s="120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</row>
    <row r="357" spans="1:29" ht="21" customHeight="1">
      <c r="A357" s="120"/>
      <c r="B357" s="120"/>
      <c r="C357" s="120"/>
      <c r="D357" s="120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</row>
    <row r="358" spans="1:29" ht="21" customHeight="1">
      <c r="A358" s="120"/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</row>
    <row r="359" spans="1:29" ht="21" customHeight="1">
      <c r="A359" s="120"/>
      <c r="B359" s="120"/>
      <c r="C359" s="120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</row>
    <row r="360" spans="1:29" ht="21" customHeight="1">
      <c r="A360" s="120"/>
      <c r="B360" s="120"/>
      <c r="C360" s="120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</row>
    <row r="361" spans="1:29" ht="21" customHeight="1">
      <c r="A361" s="120"/>
      <c r="B361" s="120"/>
      <c r="C361" s="120"/>
      <c r="D361" s="120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</row>
    <row r="362" spans="1:29" ht="21" customHeight="1">
      <c r="A362" s="120"/>
      <c r="B362" s="120"/>
      <c r="C362" s="120"/>
      <c r="D362" s="120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</row>
    <row r="363" spans="1:29" ht="21" customHeight="1">
      <c r="A363" s="120"/>
      <c r="B363" s="120"/>
      <c r="C363" s="12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</row>
    <row r="364" spans="1:29" ht="21" customHeight="1">
      <c r="A364" s="120"/>
      <c r="B364" s="120"/>
      <c r="C364" s="12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</row>
    <row r="365" spans="1:29" ht="21" customHeight="1">
      <c r="A365" s="120"/>
      <c r="B365" s="120"/>
      <c r="C365" s="120"/>
      <c r="D365" s="120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</row>
    <row r="366" spans="1:29" ht="21" customHeight="1">
      <c r="A366" s="120"/>
      <c r="B366" s="120"/>
      <c r="C366" s="120"/>
      <c r="D366" s="120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0"/>
      <c r="AC366" s="120"/>
    </row>
    <row r="367" spans="1:29" ht="21" customHeight="1">
      <c r="A367" s="120"/>
      <c r="B367" s="120"/>
      <c r="C367" s="120"/>
      <c r="D367" s="120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</row>
    <row r="368" spans="1:29" ht="21" customHeight="1">
      <c r="A368" s="120"/>
      <c r="B368" s="120"/>
      <c r="C368" s="120"/>
      <c r="D368" s="120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</row>
    <row r="369" spans="1:29" ht="21" customHeight="1">
      <c r="A369" s="120"/>
      <c r="B369" s="120"/>
      <c r="C369" s="120"/>
      <c r="D369" s="120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</row>
    <row r="370" spans="1:29" ht="21" customHeight="1">
      <c r="A370" s="120"/>
      <c r="B370" s="120"/>
      <c r="C370" s="120"/>
      <c r="D370" s="120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</row>
    <row r="371" spans="1:29" ht="21" customHeight="1">
      <c r="A371" s="120"/>
      <c r="B371" s="120"/>
      <c r="C371" s="120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</row>
    <row r="372" spans="1:29" ht="21" customHeight="1">
      <c r="A372" s="120"/>
      <c r="B372" s="120"/>
      <c r="C372" s="120"/>
      <c r="D372" s="120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</row>
    <row r="373" spans="1:29" ht="21" customHeight="1">
      <c r="A373" s="120"/>
      <c r="B373" s="120"/>
      <c r="C373" s="120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</row>
    <row r="374" spans="1:29" ht="21" customHeight="1">
      <c r="A374" s="120"/>
      <c r="B374" s="120"/>
      <c r="C374" s="120"/>
      <c r="D374" s="120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</row>
    <row r="375" spans="1:29" ht="21" customHeight="1">
      <c r="A375" s="120"/>
      <c r="B375" s="120"/>
      <c r="C375" s="120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</row>
    <row r="376" spans="1:29" ht="21" customHeight="1">
      <c r="A376" s="120"/>
      <c r="B376" s="120"/>
      <c r="C376" s="120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</row>
    <row r="377" spans="1:29" ht="21" customHeight="1">
      <c r="A377" s="120"/>
      <c r="B377" s="120"/>
      <c r="C377" s="120"/>
      <c r="D377" s="120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</row>
    <row r="378" spans="1:29" ht="21" customHeight="1">
      <c r="A378" s="120"/>
      <c r="B378" s="120"/>
      <c r="C378" s="120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</row>
    <row r="379" spans="1:29" ht="21" customHeight="1">
      <c r="A379" s="120"/>
      <c r="B379" s="120"/>
      <c r="C379" s="120"/>
      <c r="D379" s="120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</row>
    <row r="380" spans="1:29" ht="21" customHeight="1">
      <c r="A380" s="120"/>
      <c r="B380" s="120"/>
      <c r="C380" s="120"/>
      <c r="D380" s="120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</row>
    <row r="381" spans="1:29" ht="21" customHeight="1">
      <c r="A381" s="120"/>
      <c r="B381" s="120"/>
      <c r="C381" s="120"/>
      <c r="D381" s="120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</row>
    <row r="382" spans="1:29" ht="21" customHeight="1">
      <c r="A382" s="120"/>
      <c r="B382" s="120"/>
      <c r="C382" s="120"/>
      <c r="D382" s="120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</row>
    <row r="383" spans="1:29" ht="21" customHeight="1">
      <c r="A383" s="120"/>
      <c r="B383" s="120"/>
      <c r="C383" s="120"/>
      <c r="D383" s="120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</row>
    <row r="384" spans="1:29" ht="21" customHeight="1">
      <c r="A384" s="120"/>
      <c r="B384" s="120"/>
      <c r="C384" s="120"/>
      <c r="D384" s="120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</row>
    <row r="385" spans="1:29" ht="21" customHeight="1">
      <c r="A385" s="120"/>
      <c r="B385" s="120"/>
      <c r="C385" s="120"/>
      <c r="D385" s="120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</row>
    <row r="386" spans="1:29" ht="21" customHeight="1">
      <c r="A386" s="120"/>
      <c r="B386" s="120"/>
      <c r="C386" s="120"/>
      <c r="D386" s="120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</row>
    <row r="387" spans="1:29" ht="21" customHeight="1">
      <c r="A387" s="120"/>
      <c r="B387" s="120"/>
      <c r="C387" s="120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</row>
    <row r="388" spans="1:29" ht="21" customHeight="1">
      <c r="A388" s="120"/>
      <c r="B388" s="120"/>
      <c r="C388" s="12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</row>
    <row r="389" spans="1:29" ht="21" customHeight="1">
      <c r="A389" s="120"/>
      <c r="B389" s="120"/>
      <c r="C389" s="120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</row>
    <row r="390" spans="1:29" ht="21" customHeight="1">
      <c r="A390" s="120"/>
      <c r="B390" s="120"/>
      <c r="C390" s="120"/>
      <c r="D390" s="120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</row>
    <row r="391" spans="1:29" ht="21" customHeight="1">
      <c r="A391" s="120"/>
      <c r="B391" s="120"/>
      <c r="C391" s="120"/>
      <c r="D391" s="120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</row>
    <row r="392" spans="1:29" ht="21" customHeight="1">
      <c r="A392" s="120"/>
      <c r="B392" s="120"/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</row>
    <row r="393" spans="1:29" ht="21" customHeight="1">
      <c r="A393" s="120"/>
      <c r="B393" s="120"/>
      <c r="C393" s="120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</row>
    <row r="394" spans="1:29" ht="21" customHeight="1">
      <c r="A394" s="120"/>
      <c r="B394" s="120"/>
      <c r="C394" s="120"/>
      <c r="D394" s="120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</row>
    <row r="395" spans="1:29" ht="21" customHeight="1">
      <c r="A395" s="120"/>
      <c r="B395" s="120"/>
      <c r="C395" s="120"/>
      <c r="D395" s="120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</row>
    <row r="396" spans="1:29" ht="21" customHeight="1">
      <c r="A396" s="120"/>
      <c r="B396" s="120"/>
      <c r="C396" s="120"/>
      <c r="D396" s="120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</row>
    <row r="397" spans="1:29" ht="21" customHeight="1">
      <c r="A397" s="120"/>
      <c r="B397" s="120"/>
      <c r="C397" s="120"/>
      <c r="D397" s="120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</row>
    <row r="398" spans="1:29" ht="21" customHeight="1">
      <c r="A398" s="120"/>
      <c r="B398" s="120"/>
      <c r="C398" s="120"/>
      <c r="D398" s="120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</row>
    <row r="399" spans="1:29" ht="21" customHeight="1">
      <c r="A399" s="120"/>
      <c r="B399" s="120"/>
      <c r="C399" s="120"/>
      <c r="D399" s="120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</row>
    <row r="400" spans="1:29" ht="21" customHeight="1">
      <c r="A400" s="120"/>
      <c r="B400" s="120"/>
      <c r="C400" s="120"/>
      <c r="D400" s="120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</row>
    <row r="401" spans="1:29" ht="21" customHeight="1">
      <c r="A401" s="120"/>
      <c r="B401" s="120"/>
      <c r="C401" s="120"/>
      <c r="D401" s="120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</row>
    <row r="402" spans="1:29" ht="21" customHeight="1">
      <c r="A402" s="120"/>
      <c r="B402" s="120"/>
      <c r="C402" s="120"/>
      <c r="D402" s="120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</row>
    <row r="403" spans="1:29" ht="21" customHeight="1">
      <c r="A403" s="120"/>
      <c r="B403" s="120"/>
      <c r="C403" s="120"/>
      <c r="D403" s="120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</row>
    <row r="404" spans="1:29" ht="21" customHeight="1">
      <c r="A404" s="120"/>
      <c r="B404" s="120"/>
      <c r="C404" s="120"/>
      <c r="D404" s="120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</row>
    <row r="405" spans="1:29" ht="21" customHeight="1">
      <c r="A405" s="120"/>
      <c r="B405" s="120"/>
      <c r="C405" s="120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</row>
    <row r="406" spans="1:29" ht="21" customHeight="1">
      <c r="A406" s="120"/>
      <c r="B406" s="120"/>
      <c r="C406" s="120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</row>
    <row r="407" spans="1:29" ht="21" customHeight="1">
      <c r="A407" s="120"/>
      <c r="B407" s="120"/>
      <c r="C407" s="120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</row>
    <row r="408" spans="1:29" ht="21" customHeight="1">
      <c r="A408" s="120"/>
      <c r="B408" s="120"/>
      <c r="C408" s="120"/>
      <c r="D408" s="120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0"/>
      <c r="AC408" s="120"/>
    </row>
    <row r="409" spans="1:29" ht="21" customHeight="1">
      <c r="A409" s="120"/>
      <c r="B409" s="120"/>
      <c r="C409" s="120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</row>
    <row r="410" spans="1:29" ht="21" customHeight="1">
      <c r="A410" s="120"/>
      <c r="B410" s="120"/>
      <c r="C410" s="120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</row>
    <row r="411" spans="1:29" ht="21" customHeight="1">
      <c r="A411" s="120"/>
      <c r="B411" s="120"/>
      <c r="C411" s="120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</row>
    <row r="412" spans="1:29" ht="21" customHeight="1">
      <c r="A412" s="120"/>
      <c r="B412" s="120"/>
      <c r="C412" s="120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</row>
    <row r="413" spans="1:29" ht="21" customHeight="1">
      <c r="A413" s="120"/>
      <c r="B413" s="120"/>
      <c r="C413" s="120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</row>
    <row r="414" spans="1:29" ht="21" customHeight="1">
      <c r="A414" s="120"/>
      <c r="B414" s="120"/>
      <c r="C414" s="120"/>
      <c r="D414" s="120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</row>
    <row r="415" spans="1:29" ht="21" customHeight="1">
      <c r="A415" s="120"/>
      <c r="B415" s="120"/>
      <c r="C415" s="120"/>
      <c r="D415" s="120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</row>
    <row r="416" spans="1:29" ht="21" customHeight="1">
      <c r="A416" s="120"/>
      <c r="B416" s="120"/>
      <c r="C416" s="120"/>
      <c r="D416" s="120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</row>
    <row r="417" spans="1:29" ht="21" customHeight="1">
      <c r="A417" s="120"/>
      <c r="B417" s="120"/>
      <c r="C417" s="120"/>
      <c r="D417" s="120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</row>
    <row r="418" spans="1:29" ht="21" customHeight="1">
      <c r="A418" s="120"/>
      <c r="B418" s="120"/>
      <c r="C418" s="120"/>
      <c r="D418" s="120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</row>
    <row r="419" spans="1:29" ht="21" customHeight="1">
      <c r="A419" s="120"/>
      <c r="B419" s="120"/>
      <c r="C419" s="120"/>
      <c r="D419" s="120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</row>
    <row r="420" spans="1:29" ht="21" customHeight="1">
      <c r="A420" s="120"/>
      <c r="B420" s="120"/>
      <c r="C420" s="120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</row>
    <row r="421" spans="1:29" ht="21" customHeight="1">
      <c r="A421" s="120"/>
      <c r="B421" s="120"/>
      <c r="C421" s="120"/>
      <c r="D421" s="120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</row>
    <row r="422" spans="1:29" ht="21" customHeight="1">
      <c r="A422" s="120"/>
      <c r="B422" s="120"/>
      <c r="C422" s="120"/>
      <c r="D422" s="120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</row>
    <row r="423" spans="1:29" ht="21" customHeight="1">
      <c r="A423" s="120"/>
      <c r="B423" s="120"/>
      <c r="C423" s="120"/>
      <c r="D423" s="120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</row>
    <row r="424" spans="1:29" ht="21" customHeight="1">
      <c r="A424" s="120"/>
      <c r="B424" s="120"/>
      <c r="C424" s="120"/>
      <c r="D424" s="120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</row>
    <row r="425" spans="1:29" ht="21" customHeight="1">
      <c r="A425" s="120"/>
      <c r="B425" s="120"/>
      <c r="C425" s="120"/>
      <c r="D425" s="120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</row>
    <row r="426" spans="1:29" ht="21" customHeight="1">
      <c r="A426" s="120"/>
      <c r="B426" s="120"/>
      <c r="C426" s="120"/>
      <c r="D426" s="120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</row>
    <row r="427" spans="1:29" ht="21" customHeight="1">
      <c r="A427" s="120"/>
      <c r="B427" s="120"/>
      <c r="C427" s="120"/>
      <c r="D427" s="120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</row>
    <row r="428" spans="1:29" ht="21" customHeight="1">
      <c r="A428" s="120"/>
      <c r="B428" s="120"/>
      <c r="C428" s="120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</row>
    <row r="429" spans="1:29" ht="21" customHeight="1">
      <c r="A429" s="120"/>
      <c r="B429" s="120"/>
      <c r="C429" s="120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</row>
    <row r="430" spans="1:29" ht="21" customHeight="1">
      <c r="A430" s="120"/>
      <c r="B430" s="120"/>
      <c r="C430" s="120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</row>
    <row r="431" spans="1:29" ht="21" customHeight="1">
      <c r="A431" s="120"/>
      <c r="B431" s="120"/>
      <c r="C431" s="120"/>
      <c r="D431" s="120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</row>
    <row r="432" spans="1:29" ht="21" customHeight="1">
      <c r="A432" s="120"/>
      <c r="B432" s="120"/>
      <c r="C432" s="120"/>
      <c r="D432" s="120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</row>
    <row r="433" spans="1:29" ht="21" customHeight="1">
      <c r="A433" s="120"/>
      <c r="B433" s="120"/>
      <c r="C433" s="120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</row>
    <row r="434" spans="1:29" ht="21" customHeight="1">
      <c r="A434" s="120"/>
      <c r="B434" s="120"/>
      <c r="C434" s="120"/>
      <c r="D434" s="120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</row>
    <row r="435" spans="1:29" ht="21" customHeight="1">
      <c r="A435" s="120"/>
      <c r="B435" s="120"/>
      <c r="C435" s="120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</row>
    <row r="436" spans="1:29" ht="21" customHeight="1">
      <c r="A436" s="120"/>
      <c r="B436" s="120"/>
      <c r="C436" s="120"/>
      <c r="D436" s="120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</row>
    <row r="437" spans="1:29" ht="21" customHeight="1">
      <c r="A437" s="120"/>
      <c r="B437" s="120"/>
      <c r="C437" s="120"/>
      <c r="D437" s="120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</row>
    <row r="438" spans="1:29" ht="21" customHeight="1">
      <c r="A438" s="120"/>
      <c r="B438" s="120"/>
      <c r="C438" s="120"/>
      <c r="D438" s="120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</row>
    <row r="439" spans="1:29" ht="21" customHeight="1">
      <c r="A439" s="120"/>
      <c r="B439" s="120"/>
      <c r="C439" s="120"/>
      <c r="D439" s="120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</row>
    <row r="440" spans="1:29" ht="21" customHeight="1">
      <c r="A440" s="120"/>
      <c r="B440" s="120"/>
      <c r="C440" s="120"/>
      <c r="D440" s="120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</row>
    <row r="441" spans="1:29" ht="21" customHeight="1">
      <c r="A441" s="120"/>
      <c r="B441" s="120"/>
      <c r="C441" s="120"/>
      <c r="D441" s="120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</row>
    <row r="442" spans="1:29" ht="21" customHeight="1">
      <c r="A442" s="120"/>
      <c r="B442" s="120"/>
      <c r="C442" s="120"/>
      <c r="D442" s="120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</row>
    <row r="443" spans="1:29" ht="21" customHeight="1">
      <c r="A443" s="120"/>
      <c r="B443" s="120"/>
      <c r="C443" s="120"/>
      <c r="D443" s="120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</row>
    <row r="444" spans="1:29" ht="21" customHeight="1">
      <c r="A444" s="120"/>
      <c r="B444" s="120"/>
      <c r="C444" s="120"/>
      <c r="D444" s="120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</row>
    <row r="445" spans="1:29" ht="21" customHeight="1">
      <c r="A445" s="120"/>
      <c r="B445" s="120"/>
      <c r="C445" s="120"/>
      <c r="D445" s="120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</row>
    <row r="446" spans="1:29" ht="21" customHeight="1">
      <c r="A446" s="120"/>
      <c r="B446" s="120"/>
      <c r="C446" s="120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</row>
    <row r="447" spans="1:29" ht="21" customHeight="1">
      <c r="A447" s="120"/>
      <c r="B447" s="120"/>
      <c r="C447" s="120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</row>
    <row r="448" spans="1:29" ht="21" customHeight="1">
      <c r="A448" s="120"/>
      <c r="B448" s="120"/>
      <c r="C448" s="120"/>
      <c r="D448" s="120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</row>
    <row r="449" spans="1:29" ht="21" customHeight="1">
      <c r="A449" s="120"/>
      <c r="B449" s="120"/>
      <c r="C449" s="120"/>
      <c r="D449" s="120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</row>
    <row r="450" spans="1:29" ht="21" customHeight="1">
      <c r="A450" s="120"/>
      <c r="B450" s="120"/>
      <c r="C450" s="120"/>
      <c r="D450" s="120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</row>
    <row r="451" spans="1:29" ht="21" customHeight="1">
      <c r="A451" s="120"/>
      <c r="B451" s="120"/>
      <c r="C451" s="120"/>
      <c r="D451" s="120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</row>
    <row r="452" spans="1:29" ht="21" customHeight="1">
      <c r="A452" s="120"/>
      <c r="B452" s="120"/>
      <c r="C452" s="120"/>
      <c r="D452" s="120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</row>
    <row r="453" spans="1:29" ht="21" customHeight="1">
      <c r="A453" s="120"/>
      <c r="B453" s="120"/>
      <c r="C453" s="120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</row>
    <row r="454" spans="1:29" ht="21" customHeight="1">
      <c r="A454" s="120"/>
      <c r="B454" s="120"/>
      <c r="C454" s="120"/>
      <c r="D454" s="120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</row>
    <row r="455" spans="1:29" ht="21" customHeight="1">
      <c r="A455" s="120"/>
      <c r="B455" s="120"/>
      <c r="C455" s="120"/>
      <c r="D455" s="120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</row>
    <row r="456" spans="1:29" ht="21" customHeight="1">
      <c r="A456" s="120"/>
      <c r="B456" s="120"/>
      <c r="C456" s="120"/>
      <c r="D456" s="120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</row>
    <row r="457" spans="1:29" ht="21" customHeight="1">
      <c r="A457" s="120"/>
      <c r="B457" s="120"/>
      <c r="C457" s="120"/>
      <c r="D457" s="120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</row>
    <row r="458" spans="1:29" ht="21" customHeight="1">
      <c r="A458" s="120"/>
      <c r="B458" s="120"/>
      <c r="C458" s="120"/>
      <c r="D458" s="120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</row>
    <row r="459" spans="1:29" ht="21" customHeight="1">
      <c r="A459" s="120"/>
      <c r="B459" s="120"/>
      <c r="C459" s="120"/>
      <c r="D459" s="120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</row>
    <row r="460" spans="1:29" ht="21" customHeight="1">
      <c r="A460" s="120"/>
      <c r="B460" s="120"/>
      <c r="C460" s="120"/>
      <c r="D460" s="120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</row>
    <row r="461" spans="1:29" ht="21" customHeight="1">
      <c r="A461" s="120"/>
      <c r="B461" s="120"/>
      <c r="C461" s="120"/>
      <c r="D461" s="120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</row>
    <row r="462" spans="1:29" ht="21" customHeight="1">
      <c r="A462" s="120"/>
      <c r="B462" s="120"/>
      <c r="C462" s="120"/>
      <c r="D462" s="120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</row>
    <row r="463" spans="1:29" ht="21" customHeight="1">
      <c r="A463" s="120"/>
      <c r="B463" s="120"/>
      <c r="C463" s="120"/>
      <c r="D463" s="120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</row>
    <row r="464" spans="1:29" ht="21" customHeight="1">
      <c r="A464" s="120"/>
      <c r="B464" s="120"/>
      <c r="C464" s="120"/>
      <c r="D464" s="120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</row>
    <row r="465" spans="1:29" ht="21" customHeight="1">
      <c r="A465" s="120"/>
      <c r="B465" s="120"/>
      <c r="C465" s="120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</row>
    <row r="466" spans="1:29" ht="21" customHeight="1">
      <c r="A466" s="120"/>
      <c r="B466" s="120"/>
      <c r="C466" s="120"/>
      <c r="D466" s="120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</row>
    <row r="467" spans="1:29" ht="21" customHeight="1">
      <c r="A467" s="120"/>
      <c r="B467" s="120"/>
      <c r="C467" s="120"/>
      <c r="D467" s="120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</row>
    <row r="468" spans="1:29" ht="21" customHeight="1">
      <c r="A468" s="120"/>
      <c r="B468" s="120"/>
      <c r="C468" s="120"/>
      <c r="D468" s="120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</row>
    <row r="469" spans="1:29" ht="21" customHeight="1">
      <c r="A469" s="120"/>
      <c r="B469" s="120"/>
      <c r="C469" s="120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</row>
    <row r="470" spans="1:29" ht="21" customHeight="1">
      <c r="A470" s="120"/>
      <c r="B470" s="120"/>
      <c r="C470" s="120"/>
      <c r="D470" s="120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</row>
    <row r="471" spans="1:29" ht="21" customHeight="1">
      <c r="A471" s="120"/>
      <c r="B471" s="120"/>
      <c r="C471" s="120"/>
      <c r="D471" s="120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</row>
    <row r="472" spans="1:29" ht="21" customHeight="1">
      <c r="A472" s="120"/>
      <c r="B472" s="120"/>
      <c r="C472" s="120"/>
      <c r="D472" s="120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</row>
    <row r="473" spans="1:29" ht="21" customHeight="1">
      <c r="A473" s="120"/>
      <c r="B473" s="120"/>
      <c r="C473" s="120"/>
      <c r="D473" s="120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</row>
    <row r="474" spans="1:29" ht="21" customHeight="1">
      <c r="A474" s="120"/>
      <c r="B474" s="120"/>
      <c r="C474" s="120"/>
      <c r="D474" s="120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</row>
    <row r="475" spans="1:29" ht="21" customHeight="1">
      <c r="A475" s="120"/>
      <c r="B475" s="120"/>
      <c r="C475" s="120"/>
      <c r="D475" s="120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</row>
    <row r="476" spans="1:29" ht="21" customHeight="1">
      <c r="A476" s="120"/>
      <c r="B476" s="120"/>
      <c r="C476" s="120"/>
      <c r="D476" s="120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</row>
    <row r="477" spans="1:29" ht="21" customHeight="1">
      <c r="A477" s="120"/>
      <c r="B477" s="120"/>
      <c r="C477" s="120"/>
      <c r="D477" s="120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</row>
    <row r="478" spans="1:29" ht="21" customHeight="1">
      <c r="A478" s="120"/>
      <c r="B478" s="120"/>
      <c r="C478" s="120"/>
      <c r="D478" s="120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</row>
    <row r="479" spans="1:29" ht="21" customHeight="1">
      <c r="A479" s="120"/>
      <c r="B479" s="120"/>
      <c r="C479" s="120"/>
      <c r="D479" s="120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</row>
    <row r="480" spans="1:29" ht="21" customHeight="1">
      <c r="A480" s="120"/>
      <c r="B480" s="120"/>
      <c r="C480" s="120"/>
      <c r="D480" s="120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</row>
    <row r="481" spans="1:29" ht="21" customHeight="1">
      <c r="A481" s="120"/>
      <c r="B481" s="120"/>
      <c r="C481" s="120"/>
      <c r="D481" s="120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</row>
    <row r="482" spans="1:29" ht="21" customHeight="1">
      <c r="A482" s="120"/>
      <c r="B482" s="120"/>
      <c r="C482" s="120"/>
      <c r="D482" s="120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</row>
    <row r="483" spans="1:29" ht="21" customHeight="1">
      <c r="A483" s="120"/>
      <c r="B483" s="120"/>
      <c r="C483" s="120"/>
      <c r="D483" s="120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</row>
    <row r="484" spans="1:29" ht="21" customHeight="1">
      <c r="A484" s="120"/>
      <c r="B484" s="120"/>
      <c r="C484" s="120"/>
      <c r="D484" s="120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</row>
    <row r="485" spans="1:29" ht="21" customHeight="1">
      <c r="A485" s="120"/>
      <c r="B485" s="120"/>
      <c r="C485" s="120"/>
      <c r="D485" s="120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</row>
    <row r="486" spans="1:29" ht="21" customHeight="1">
      <c r="A486" s="120"/>
      <c r="B486" s="120"/>
      <c r="C486" s="120"/>
      <c r="D486" s="120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</row>
    <row r="487" spans="1:29" ht="21" customHeight="1">
      <c r="A487" s="120"/>
      <c r="B487" s="120"/>
      <c r="C487" s="120"/>
      <c r="D487" s="120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</row>
    <row r="488" spans="1:29" ht="21" customHeight="1">
      <c r="A488" s="120"/>
      <c r="B488" s="120"/>
      <c r="C488" s="120"/>
      <c r="D488" s="120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</row>
    <row r="489" spans="1:29" ht="21" customHeight="1">
      <c r="A489" s="120"/>
      <c r="B489" s="120"/>
      <c r="C489" s="120"/>
      <c r="D489" s="120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</row>
    <row r="490" spans="1:29" ht="21" customHeight="1">
      <c r="A490" s="120"/>
      <c r="B490" s="120"/>
      <c r="C490" s="120"/>
      <c r="D490" s="120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</row>
    <row r="491" spans="1:29" ht="21" customHeight="1">
      <c r="A491" s="120"/>
      <c r="B491" s="120"/>
      <c r="C491" s="120"/>
      <c r="D491" s="120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</row>
    <row r="492" spans="1:29" ht="21" customHeight="1">
      <c r="A492" s="120"/>
      <c r="B492" s="120"/>
      <c r="C492" s="120"/>
      <c r="D492" s="120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</row>
    <row r="493" spans="1:29" ht="21" customHeight="1">
      <c r="A493" s="120"/>
      <c r="B493" s="120"/>
      <c r="C493" s="120"/>
      <c r="D493" s="120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</row>
    <row r="494" spans="1:29" ht="21" customHeight="1">
      <c r="A494" s="120"/>
      <c r="B494" s="120"/>
      <c r="C494" s="120"/>
      <c r="D494" s="120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</row>
    <row r="495" spans="1:29" ht="21" customHeight="1">
      <c r="A495" s="120"/>
      <c r="B495" s="120"/>
      <c r="C495" s="120"/>
      <c r="D495" s="120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</row>
    <row r="496" spans="1:29" ht="21" customHeight="1">
      <c r="A496" s="120"/>
      <c r="B496" s="120"/>
      <c r="C496" s="120"/>
      <c r="D496" s="120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</row>
    <row r="497" spans="1:29" ht="21" customHeight="1">
      <c r="A497" s="120"/>
      <c r="B497" s="120"/>
      <c r="C497" s="120"/>
      <c r="D497" s="120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</row>
    <row r="498" spans="1:29" ht="21" customHeight="1">
      <c r="A498" s="120"/>
      <c r="B498" s="120"/>
      <c r="C498" s="120"/>
      <c r="D498" s="120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</row>
    <row r="499" spans="1:29" ht="21" customHeight="1">
      <c r="A499" s="120"/>
      <c r="B499" s="120"/>
      <c r="C499" s="120"/>
      <c r="D499" s="120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</row>
    <row r="500" spans="1:29" ht="21" customHeight="1">
      <c r="A500" s="120"/>
      <c r="B500" s="120"/>
      <c r="C500" s="120"/>
      <c r="D500" s="120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</row>
    <row r="501" spans="1:29" ht="21" customHeight="1">
      <c r="A501" s="120"/>
      <c r="B501" s="120"/>
      <c r="C501" s="120"/>
      <c r="D501" s="120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</row>
    <row r="502" spans="1:29" ht="21" customHeight="1">
      <c r="A502" s="120"/>
      <c r="B502" s="120"/>
      <c r="C502" s="120"/>
      <c r="D502" s="120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</row>
    <row r="503" spans="1:29" ht="21" customHeight="1">
      <c r="A503" s="120"/>
      <c r="B503" s="120"/>
      <c r="C503" s="120"/>
      <c r="D503" s="120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</row>
    <row r="504" spans="1:29" ht="21" customHeight="1">
      <c r="A504" s="120"/>
      <c r="B504" s="120"/>
      <c r="C504" s="120"/>
      <c r="D504" s="120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</row>
    <row r="505" spans="1:29" ht="21" customHeight="1">
      <c r="A505" s="120"/>
      <c r="B505" s="120"/>
      <c r="C505" s="120"/>
      <c r="D505" s="120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</row>
    <row r="506" spans="1:29" ht="21" customHeight="1">
      <c r="A506" s="120"/>
      <c r="B506" s="120"/>
      <c r="C506" s="120"/>
      <c r="D506" s="120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</row>
    <row r="507" spans="1:29" ht="21" customHeight="1">
      <c r="A507" s="120"/>
      <c r="B507" s="120"/>
      <c r="C507" s="120"/>
      <c r="D507" s="120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</row>
    <row r="508" spans="1:29" ht="21" customHeight="1">
      <c r="A508" s="120"/>
      <c r="B508" s="120"/>
      <c r="C508" s="120"/>
      <c r="D508" s="120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</row>
    <row r="509" spans="1:29" ht="21" customHeight="1">
      <c r="A509" s="120"/>
      <c r="B509" s="120"/>
      <c r="C509" s="120"/>
      <c r="D509" s="120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</row>
    <row r="510" spans="1:29" ht="21" customHeight="1">
      <c r="A510" s="120"/>
      <c r="B510" s="120"/>
      <c r="C510" s="120"/>
      <c r="D510" s="120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</row>
    <row r="511" spans="1:29" ht="21" customHeight="1">
      <c r="A511" s="120"/>
      <c r="B511" s="120"/>
      <c r="C511" s="120"/>
      <c r="D511" s="120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</row>
    <row r="512" spans="1:29" ht="21" customHeight="1">
      <c r="A512" s="120"/>
      <c r="B512" s="120"/>
      <c r="C512" s="120"/>
      <c r="D512" s="120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</row>
    <row r="513" spans="1:29" ht="21" customHeight="1">
      <c r="A513" s="120"/>
      <c r="B513" s="120"/>
      <c r="C513" s="120"/>
      <c r="D513" s="120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</row>
    <row r="514" spans="1:29" ht="21" customHeight="1">
      <c r="A514" s="120"/>
      <c r="B514" s="120"/>
      <c r="C514" s="120"/>
      <c r="D514" s="120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</row>
    <row r="515" spans="1:29" ht="21" customHeight="1">
      <c r="A515" s="120"/>
      <c r="B515" s="120"/>
      <c r="C515" s="120"/>
      <c r="D515" s="120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</row>
    <row r="516" spans="1:29" ht="21" customHeight="1">
      <c r="A516" s="120"/>
      <c r="B516" s="120"/>
      <c r="C516" s="120"/>
      <c r="D516" s="120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</row>
    <row r="517" spans="1:29" ht="21" customHeight="1">
      <c r="A517" s="120"/>
      <c r="B517" s="120"/>
      <c r="C517" s="120"/>
      <c r="D517" s="120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0"/>
      <c r="AC517" s="120"/>
    </row>
    <row r="518" spans="1:29" ht="21" customHeight="1">
      <c r="A518" s="120"/>
      <c r="B518" s="120"/>
      <c r="C518" s="120"/>
      <c r="D518" s="120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</row>
    <row r="519" spans="1:29" ht="21" customHeight="1">
      <c r="A519" s="120"/>
      <c r="B519" s="120"/>
      <c r="C519" s="120"/>
      <c r="D519" s="120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</row>
    <row r="520" spans="1:29" ht="21" customHeight="1">
      <c r="A520" s="120"/>
      <c r="B520" s="120"/>
      <c r="C520" s="120"/>
      <c r="D520" s="120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</row>
    <row r="521" spans="1:29" ht="21" customHeight="1">
      <c r="A521" s="120"/>
      <c r="B521" s="120"/>
      <c r="C521" s="120"/>
      <c r="D521" s="120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</row>
    <row r="522" spans="1:29" ht="21" customHeight="1">
      <c r="A522" s="120"/>
      <c r="B522" s="120"/>
      <c r="C522" s="120"/>
      <c r="D522" s="120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</row>
    <row r="523" spans="1:29" ht="21" customHeight="1">
      <c r="A523" s="120"/>
      <c r="B523" s="120"/>
      <c r="C523" s="120"/>
      <c r="D523" s="120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</row>
    <row r="524" spans="1:29" ht="21" customHeight="1">
      <c r="A524" s="120"/>
      <c r="B524" s="120"/>
      <c r="C524" s="120"/>
      <c r="D524" s="120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</row>
    <row r="525" spans="1:29" ht="21" customHeight="1">
      <c r="A525" s="120"/>
      <c r="B525" s="120"/>
      <c r="C525" s="120"/>
      <c r="D525" s="120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</row>
    <row r="526" spans="1:29" ht="21" customHeight="1">
      <c r="A526" s="120"/>
      <c r="B526" s="120"/>
      <c r="C526" s="120"/>
      <c r="D526" s="120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</row>
    <row r="527" spans="1:29" ht="21" customHeight="1">
      <c r="A527" s="120"/>
      <c r="B527" s="120"/>
      <c r="C527" s="120"/>
      <c r="D527" s="120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</row>
    <row r="528" spans="1:29" ht="21" customHeight="1">
      <c r="A528" s="120"/>
      <c r="B528" s="120"/>
      <c r="C528" s="120"/>
      <c r="D528" s="120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</row>
    <row r="529" spans="1:29" ht="21" customHeight="1">
      <c r="A529" s="120"/>
      <c r="B529" s="120"/>
      <c r="C529" s="120"/>
      <c r="D529" s="120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</row>
    <row r="530" spans="1:29" ht="21" customHeight="1">
      <c r="A530" s="120"/>
      <c r="B530" s="120"/>
      <c r="C530" s="120"/>
      <c r="D530" s="120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</row>
    <row r="531" spans="1:29" ht="21" customHeight="1">
      <c r="A531" s="120"/>
      <c r="B531" s="120"/>
      <c r="C531" s="120"/>
      <c r="D531" s="120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</row>
    <row r="532" spans="1:29" ht="21" customHeight="1">
      <c r="A532" s="120"/>
      <c r="B532" s="120"/>
      <c r="C532" s="120"/>
      <c r="D532" s="120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</row>
    <row r="533" spans="1:29" ht="21" customHeight="1">
      <c r="A533" s="120"/>
      <c r="B533" s="120"/>
      <c r="C533" s="120"/>
      <c r="D533" s="120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</row>
    <row r="534" spans="1:29" ht="21" customHeight="1">
      <c r="A534" s="120"/>
      <c r="B534" s="120"/>
      <c r="C534" s="120"/>
      <c r="D534" s="120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</row>
    <row r="535" spans="1:29" ht="21" customHeight="1">
      <c r="A535" s="120"/>
      <c r="B535" s="120"/>
      <c r="C535" s="120"/>
      <c r="D535" s="120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</row>
    <row r="536" spans="1:29" ht="21" customHeight="1">
      <c r="A536" s="120"/>
      <c r="B536" s="120"/>
      <c r="C536" s="120"/>
      <c r="D536" s="120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</row>
    <row r="537" spans="1:29" ht="21" customHeight="1">
      <c r="A537" s="120"/>
      <c r="B537" s="120"/>
      <c r="C537" s="120"/>
      <c r="D537" s="120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</row>
    <row r="538" spans="1:29" ht="21" customHeight="1">
      <c r="A538" s="120"/>
      <c r="B538" s="120"/>
      <c r="C538" s="120"/>
      <c r="D538" s="120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</row>
    <row r="539" spans="1:29" ht="21" customHeight="1">
      <c r="A539" s="120"/>
      <c r="B539" s="120"/>
      <c r="C539" s="120"/>
      <c r="D539" s="120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</row>
    <row r="540" spans="1:29" ht="21" customHeight="1">
      <c r="A540" s="120"/>
      <c r="B540" s="120"/>
      <c r="C540" s="120"/>
      <c r="D540" s="120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</row>
    <row r="541" spans="1:29" ht="21" customHeight="1">
      <c r="A541" s="120"/>
      <c r="B541" s="120"/>
      <c r="C541" s="120"/>
      <c r="D541" s="120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</row>
    <row r="542" spans="1:29" ht="21" customHeight="1">
      <c r="A542" s="120"/>
      <c r="B542" s="120"/>
      <c r="C542" s="120"/>
      <c r="D542" s="120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</row>
    <row r="543" spans="1:29" ht="21" customHeight="1">
      <c r="A543" s="120"/>
      <c r="B543" s="120"/>
      <c r="C543" s="120"/>
      <c r="D543" s="120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</row>
    <row r="544" spans="1:29" ht="21" customHeight="1">
      <c r="A544" s="120"/>
      <c r="B544" s="120"/>
      <c r="C544" s="120"/>
      <c r="D544" s="120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</row>
    <row r="545" spans="1:29" ht="21" customHeight="1">
      <c r="A545" s="120"/>
      <c r="B545" s="120"/>
      <c r="C545" s="120"/>
      <c r="D545" s="120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</row>
    <row r="546" spans="1:29" ht="21" customHeight="1">
      <c r="A546" s="120"/>
      <c r="B546" s="120"/>
      <c r="C546" s="120"/>
      <c r="D546" s="120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</row>
    <row r="547" spans="1:29" ht="21" customHeight="1">
      <c r="A547" s="120"/>
      <c r="B547" s="120"/>
      <c r="C547" s="120"/>
      <c r="D547" s="120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</row>
    <row r="548" spans="1:29" ht="21" customHeight="1">
      <c r="A548" s="120"/>
      <c r="B548" s="120"/>
      <c r="C548" s="120"/>
      <c r="D548" s="120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</row>
    <row r="549" spans="1:29" ht="21" customHeight="1">
      <c r="A549" s="120"/>
      <c r="B549" s="120"/>
      <c r="C549" s="120"/>
      <c r="D549" s="120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</row>
    <row r="550" spans="1:29" ht="21" customHeight="1">
      <c r="A550" s="120"/>
      <c r="B550" s="120"/>
      <c r="C550" s="120"/>
      <c r="D550" s="120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</row>
    <row r="551" spans="1:29" ht="21" customHeight="1">
      <c r="A551" s="120"/>
      <c r="B551" s="120"/>
      <c r="C551" s="120"/>
      <c r="D551" s="120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</row>
    <row r="552" spans="1:29" ht="21" customHeight="1">
      <c r="A552" s="120"/>
      <c r="B552" s="120"/>
      <c r="C552" s="120"/>
      <c r="D552" s="120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</row>
    <row r="553" spans="1:29" ht="21" customHeight="1">
      <c r="A553" s="120"/>
      <c r="B553" s="120"/>
      <c r="C553" s="120"/>
      <c r="D553" s="120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</row>
    <row r="554" spans="1:29" ht="21" customHeight="1">
      <c r="A554" s="120"/>
      <c r="B554" s="120"/>
      <c r="C554" s="120"/>
      <c r="D554" s="120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</row>
    <row r="555" spans="1:29" ht="21" customHeight="1">
      <c r="A555" s="120"/>
      <c r="B555" s="120"/>
      <c r="C555" s="120"/>
      <c r="D555" s="120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</row>
    <row r="556" spans="1:29" ht="21" customHeight="1">
      <c r="A556" s="120"/>
      <c r="B556" s="120"/>
      <c r="C556" s="120"/>
      <c r="D556" s="120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</row>
    <row r="557" spans="1:29" ht="21" customHeight="1">
      <c r="A557" s="120"/>
      <c r="B557" s="120"/>
      <c r="C557" s="120"/>
      <c r="D557" s="120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</row>
    <row r="558" spans="1:29" ht="21" customHeight="1">
      <c r="A558" s="120"/>
      <c r="B558" s="120"/>
      <c r="C558" s="120"/>
      <c r="D558" s="120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</row>
    <row r="559" spans="1:29" ht="21" customHeight="1">
      <c r="A559" s="120"/>
      <c r="B559" s="120"/>
      <c r="C559" s="120"/>
      <c r="D559" s="120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</row>
    <row r="560" spans="1:29" ht="21" customHeight="1">
      <c r="A560" s="120"/>
      <c r="B560" s="120"/>
      <c r="C560" s="120"/>
      <c r="D560" s="120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</row>
    <row r="561" spans="1:29" ht="21" customHeight="1">
      <c r="A561" s="120"/>
      <c r="B561" s="120"/>
      <c r="C561" s="120"/>
      <c r="D561" s="120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0"/>
      <c r="AC561" s="120"/>
    </row>
    <row r="562" spans="1:29" ht="21" customHeight="1">
      <c r="A562" s="120"/>
      <c r="B562" s="120"/>
      <c r="C562" s="120"/>
      <c r="D562" s="120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0"/>
      <c r="AC562" s="120"/>
    </row>
    <row r="563" spans="1:29" ht="21" customHeight="1">
      <c r="A563" s="120"/>
      <c r="B563" s="120"/>
      <c r="C563" s="120"/>
      <c r="D563" s="120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</row>
    <row r="564" spans="1:29" ht="21" customHeight="1">
      <c r="A564" s="120"/>
      <c r="B564" s="120"/>
      <c r="C564" s="120"/>
      <c r="D564" s="120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</row>
    <row r="565" spans="1:29" ht="21" customHeight="1">
      <c r="A565" s="120"/>
      <c r="B565" s="120"/>
      <c r="C565" s="120"/>
      <c r="D565" s="120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</row>
    <row r="566" spans="1:29" ht="21" customHeight="1">
      <c r="A566" s="120"/>
      <c r="B566" s="120"/>
      <c r="C566" s="120"/>
      <c r="D566" s="120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</row>
    <row r="567" spans="1:29" ht="21" customHeight="1">
      <c r="A567" s="120"/>
      <c r="B567" s="120"/>
      <c r="C567" s="120"/>
      <c r="D567" s="120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</row>
    <row r="568" spans="1:29" ht="21" customHeight="1">
      <c r="A568" s="120"/>
      <c r="B568" s="120"/>
      <c r="C568" s="120"/>
      <c r="D568" s="120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</row>
    <row r="569" spans="1:29" ht="21" customHeight="1">
      <c r="A569" s="120"/>
      <c r="B569" s="120"/>
      <c r="C569" s="120"/>
      <c r="D569" s="120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</row>
    <row r="570" spans="1:29" ht="21" customHeight="1">
      <c r="A570" s="120"/>
      <c r="B570" s="120"/>
      <c r="C570" s="120"/>
      <c r="D570" s="120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</row>
    <row r="571" spans="1:29" ht="21" customHeight="1">
      <c r="A571" s="120"/>
      <c r="B571" s="120"/>
      <c r="C571" s="120"/>
      <c r="D571" s="120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</row>
    <row r="572" spans="1:29" ht="21" customHeight="1">
      <c r="A572" s="120"/>
      <c r="B572" s="120"/>
      <c r="C572" s="120"/>
      <c r="D572" s="120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</row>
    <row r="573" spans="1:29" ht="21" customHeight="1">
      <c r="A573" s="120"/>
      <c r="B573" s="120"/>
      <c r="C573" s="120"/>
      <c r="D573" s="120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</row>
    <row r="574" spans="1:29" ht="21" customHeight="1">
      <c r="A574" s="120"/>
      <c r="B574" s="120"/>
      <c r="C574" s="120"/>
      <c r="D574" s="120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</row>
    <row r="575" spans="1:29" ht="21" customHeight="1">
      <c r="A575" s="120"/>
      <c r="B575" s="120"/>
      <c r="C575" s="120"/>
      <c r="D575" s="120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</row>
    <row r="576" spans="1:29" ht="21" customHeight="1">
      <c r="A576" s="120"/>
      <c r="B576" s="120"/>
      <c r="C576" s="120"/>
      <c r="D576" s="120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</row>
    <row r="577" spans="1:29" ht="21" customHeight="1">
      <c r="A577" s="120"/>
      <c r="B577" s="120"/>
      <c r="C577" s="120"/>
      <c r="D577" s="120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</row>
    <row r="578" spans="1:29" ht="21" customHeight="1">
      <c r="A578" s="120"/>
      <c r="B578" s="120"/>
      <c r="C578" s="120"/>
      <c r="D578" s="120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</row>
    <row r="579" spans="1:29" ht="21" customHeight="1">
      <c r="A579" s="120"/>
      <c r="B579" s="120"/>
      <c r="C579" s="120"/>
      <c r="D579" s="120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</row>
    <row r="580" spans="1:29" ht="21" customHeight="1">
      <c r="A580" s="120"/>
      <c r="B580" s="120"/>
      <c r="C580" s="120"/>
      <c r="D580" s="120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</row>
    <row r="581" spans="1:29" ht="21" customHeight="1">
      <c r="A581" s="120"/>
      <c r="B581" s="120"/>
      <c r="C581" s="120"/>
      <c r="D581" s="120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</row>
    <row r="582" spans="1:29" ht="21" customHeight="1">
      <c r="A582" s="120"/>
      <c r="B582" s="120"/>
      <c r="C582" s="120"/>
      <c r="D582" s="120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</row>
    <row r="583" spans="1:29" ht="21" customHeight="1">
      <c r="A583" s="120"/>
      <c r="B583" s="120"/>
      <c r="C583" s="120"/>
      <c r="D583" s="120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</row>
    <row r="584" spans="1:29" ht="21" customHeight="1">
      <c r="A584" s="120"/>
      <c r="B584" s="120"/>
      <c r="C584" s="120"/>
      <c r="D584" s="120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</row>
    <row r="585" spans="1:29" ht="21" customHeight="1">
      <c r="A585" s="120"/>
      <c r="B585" s="120"/>
      <c r="C585" s="120"/>
      <c r="D585" s="120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</row>
    <row r="586" spans="1:29" ht="21" customHeight="1">
      <c r="A586" s="120"/>
      <c r="B586" s="120"/>
      <c r="C586" s="120"/>
      <c r="D586" s="120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</row>
    <row r="587" spans="1:29" ht="21" customHeight="1">
      <c r="A587" s="120"/>
      <c r="B587" s="120"/>
      <c r="C587" s="120"/>
      <c r="D587" s="120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</row>
    <row r="588" spans="1:29" ht="21" customHeight="1">
      <c r="A588" s="120"/>
      <c r="B588" s="120"/>
      <c r="C588" s="120"/>
      <c r="D588" s="120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</row>
    <row r="589" spans="1:29" ht="21" customHeight="1">
      <c r="A589" s="120"/>
      <c r="B589" s="120"/>
      <c r="C589" s="120"/>
      <c r="D589" s="120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</row>
    <row r="590" spans="1:29" ht="21" customHeight="1">
      <c r="A590" s="120"/>
      <c r="B590" s="120"/>
      <c r="C590" s="120"/>
      <c r="D590" s="120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</row>
    <row r="591" spans="1:29" ht="21" customHeight="1">
      <c r="A591" s="120"/>
      <c r="B591" s="120"/>
      <c r="C591" s="120"/>
      <c r="D591" s="120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</row>
    <row r="592" spans="1:29" ht="21" customHeight="1">
      <c r="A592" s="120"/>
      <c r="B592" s="120"/>
      <c r="C592" s="120"/>
      <c r="D592" s="120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</row>
    <row r="593" spans="1:29" ht="21" customHeight="1">
      <c r="A593" s="120"/>
      <c r="B593" s="120"/>
      <c r="C593" s="120"/>
      <c r="D593" s="120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</row>
    <row r="594" spans="1:29" ht="21" customHeight="1">
      <c r="A594" s="120"/>
      <c r="B594" s="120"/>
      <c r="C594" s="120"/>
      <c r="D594" s="120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</row>
    <row r="595" spans="1:29" ht="21" customHeight="1">
      <c r="A595" s="120"/>
      <c r="B595" s="120"/>
      <c r="C595" s="120"/>
      <c r="D595" s="120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</row>
    <row r="596" spans="1:29" ht="21" customHeight="1">
      <c r="A596" s="120"/>
      <c r="B596" s="120"/>
      <c r="C596" s="120"/>
      <c r="D596" s="120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</row>
    <row r="597" spans="1:29" ht="21" customHeight="1">
      <c r="A597" s="120"/>
      <c r="B597" s="120"/>
      <c r="C597" s="120"/>
      <c r="D597" s="120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</row>
    <row r="598" spans="1:29" ht="21" customHeight="1">
      <c r="A598" s="120"/>
      <c r="B598" s="120"/>
      <c r="C598" s="120"/>
      <c r="D598" s="120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</row>
    <row r="599" spans="1:29" ht="21" customHeight="1">
      <c r="A599" s="120"/>
      <c r="B599" s="120"/>
      <c r="C599" s="120"/>
      <c r="D599" s="120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</row>
    <row r="600" spans="1:29" ht="21" customHeight="1">
      <c r="A600" s="120"/>
      <c r="B600" s="120"/>
      <c r="C600" s="120"/>
      <c r="D600" s="120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</row>
    <row r="601" spans="1:29" ht="21" customHeight="1">
      <c r="A601" s="120"/>
      <c r="B601" s="120"/>
      <c r="C601" s="120"/>
      <c r="D601" s="120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</row>
    <row r="602" spans="1:29" ht="21" customHeight="1">
      <c r="A602" s="120"/>
      <c r="B602" s="120"/>
      <c r="C602" s="120"/>
      <c r="D602" s="120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</row>
    <row r="603" spans="1:29" ht="21" customHeight="1">
      <c r="A603" s="120"/>
      <c r="B603" s="120"/>
      <c r="C603" s="120"/>
      <c r="D603" s="120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</row>
    <row r="604" spans="1:29" ht="21" customHeight="1">
      <c r="A604" s="120"/>
      <c r="B604" s="120"/>
      <c r="C604" s="120"/>
      <c r="D604" s="120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</row>
    <row r="605" spans="1:29" ht="21" customHeight="1">
      <c r="A605" s="120"/>
      <c r="B605" s="120"/>
      <c r="C605" s="120"/>
      <c r="D605" s="120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</row>
    <row r="606" spans="1:29" ht="21" customHeight="1">
      <c r="A606" s="120"/>
      <c r="B606" s="120"/>
      <c r="C606" s="120"/>
      <c r="D606" s="120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</row>
    <row r="607" spans="1:29" ht="21" customHeight="1">
      <c r="A607" s="120"/>
      <c r="B607" s="120"/>
      <c r="C607" s="120"/>
      <c r="D607" s="120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</row>
    <row r="608" spans="1:29" ht="21" customHeight="1">
      <c r="A608" s="120"/>
      <c r="B608" s="120"/>
      <c r="C608" s="120"/>
      <c r="D608" s="120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</row>
    <row r="609" spans="1:29" ht="21" customHeight="1">
      <c r="A609" s="120"/>
      <c r="B609" s="120"/>
      <c r="C609" s="120"/>
      <c r="D609" s="120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</row>
    <row r="610" spans="1:29" ht="21" customHeight="1">
      <c r="A610" s="120"/>
      <c r="B610" s="120"/>
      <c r="C610" s="120"/>
      <c r="D610" s="120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</row>
    <row r="611" spans="1:29" ht="21" customHeight="1">
      <c r="A611" s="120"/>
      <c r="B611" s="120"/>
      <c r="C611" s="120"/>
      <c r="D611" s="120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</row>
    <row r="612" spans="1:29" ht="21" customHeight="1">
      <c r="A612" s="120"/>
      <c r="B612" s="120"/>
      <c r="C612" s="120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</row>
    <row r="613" spans="1:29" ht="21" customHeight="1">
      <c r="A613" s="120"/>
      <c r="B613" s="120"/>
      <c r="C613" s="120"/>
      <c r="D613" s="120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</row>
    <row r="614" spans="1:29" ht="21" customHeight="1">
      <c r="A614" s="120"/>
      <c r="B614" s="120"/>
      <c r="C614" s="120"/>
      <c r="D614" s="120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</row>
    <row r="615" spans="1:29" ht="21" customHeight="1">
      <c r="A615" s="120"/>
      <c r="B615" s="120"/>
      <c r="C615" s="120"/>
      <c r="D615" s="120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</row>
    <row r="616" spans="1:29" ht="21" customHeight="1">
      <c r="A616" s="120"/>
      <c r="B616" s="120"/>
      <c r="C616" s="120"/>
      <c r="D616" s="120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</row>
    <row r="617" spans="1:29" ht="21" customHeight="1">
      <c r="A617" s="120"/>
      <c r="B617" s="120"/>
      <c r="C617" s="120"/>
      <c r="D617" s="120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</row>
    <row r="618" spans="1:29" ht="21" customHeight="1">
      <c r="A618" s="120"/>
      <c r="B618" s="120"/>
      <c r="C618" s="120"/>
      <c r="D618" s="120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</row>
    <row r="619" spans="1:29" ht="21" customHeight="1">
      <c r="A619" s="120"/>
      <c r="B619" s="120"/>
      <c r="C619" s="120"/>
      <c r="D619" s="120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</row>
    <row r="620" spans="1:29" ht="21" customHeight="1">
      <c r="A620" s="120"/>
      <c r="B620" s="120"/>
      <c r="C620" s="120"/>
      <c r="D620" s="120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</row>
    <row r="621" spans="1:29" ht="21" customHeight="1">
      <c r="A621" s="120"/>
      <c r="B621" s="120"/>
      <c r="C621" s="120"/>
      <c r="D621" s="120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</row>
    <row r="622" spans="1:29" ht="21" customHeight="1">
      <c r="A622" s="120"/>
      <c r="B622" s="120"/>
      <c r="C622" s="120"/>
      <c r="D622" s="120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</row>
    <row r="623" spans="1:29" ht="21" customHeight="1">
      <c r="A623" s="120"/>
      <c r="B623" s="120"/>
      <c r="C623" s="120"/>
      <c r="D623" s="120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</row>
    <row r="624" spans="1:29" ht="21" customHeight="1">
      <c r="A624" s="120"/>
      <c r="B624" s="120"/>
      <c r="C624" s="120"/>
      <c r="D624" s="120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</row>
    <row r="625" spans="1:29" ht="21" customHeight="1">
      <c r="A625" s="120"/>
      <c r="B625" s="120"/>
      <c r="C625" s="120"/>
      <c r="D625" s="120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</row>
    <row r="626" spans="1:29" ht="21" customHeight="1">
      <c r="A626" s="120"/>
      <c r="B626" s="120"/>
      <c r="C626" s="120"/>
      <c r="D626" s="120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0"/>
      <c r="AC626" s="120"/>
    </row>
    <row r="627" spans="1:29" ht="21" customHeight="1">
      <c r="A627" s="120"/>
      <c r="B627" s="120"/>
      <c r="C627" s="120"/>
      <c r="D627" s="120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</row>
    <row r="628" spans="1:29" ht="21" customHeight="1">
      <c r="A628" s="120"/>
      <c r="B628" s="120"/>
      <c r="C628" s="120"/>
      <c r="D628" s="120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</row>
    <row r="629" spans="1:29" ht="21" customHeight="1">
      <c r="A629" s="120"/>
      <c r="B629" s="120"/>
      <c r="C629" s="120"/>
      <c r="D629" s="120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</row>
    <row r="630" spans="1:29" ht="21" customHeight="1">
      <c r="A630" s="120"/>
      <c r="B630" s="120"/>
      <c r="C630" s="120"/>
      <c r="D630" s="120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</row>
    <row r="631" spans="1:29" ht="21" customHeight="1">
      <c r="A631" s="120"/>
      <c r="B631" s="120"/>
      <c r="C631" s="120"/>
      <c r="D631" s="120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</row>
    <row r="632" spans="1:29" ht="21" customHeight="1">
      <c r="A632" s="120"/>
      <c r="B632" s="120"/>
      <c r="C632" s="120"/>
      <c r="D632" s="120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</row>
    <row r="633" spans="1:29" ht="21" customHeight="1">
      <c r="A633" s="120"/>
      <c r="B633" s="120"/>
      <c r="C633" s="120"/>
      <c r="D633" s="120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</row>
    <row r="634" spans="1:29" ht="21" customHeight="1">
      <c r="A634" s="120"/>
      <c r="B634" s="120"/>
      <c r="C634" s="120"/>
      <c r="D634" s="120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</row>
    <row r="635" spans="1:29" ht="21" customHeight="1">
      <c r="A635" s="120"/>
      <c r="B635" s="120"/>
      <c r="C635" s="120"/>
      <c r="D635" s="120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</row>
    <row r="636" spans="1:29" ht="21" customHeight="1">
      <c r="A636" s="120"/>
      <c r="B636" s="120"/>
      <c r="C636" s="120"/>
      <c r="D636" s="120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</row>
    <row r="637" spans="1:29" ht="21" customHeight="1">
      <c r="A637" s="120"/>
      <c r="B637" s="120"/>
      <c r="C637" s="120"/>
      <c r="D637" s="120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</row>
    <row r="638" spans="1:29" ht="21" customHeight="1">
      <c r="A638" s="120"/>
      <c r="B638" s="120"/>
      <c r="C638" s="120"/>
      <c r="D638" s="120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</row>
    <row r="639" spans="1:29" ht="21" customHeight="1">
      <c r="A639" s="120"/>
      <c r="B639" s="120"/>
      <c r="C639" s="120"/>
      <c r="D639" s="120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</row>
    <row r="640" spans="1:29" ht="21" customHeight="1">
      <c r="A640" s="120"/>
      <c r="B640" s="120"/>
      <c r="C640" s="120"/>
      <c r="D640" s="120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</row>
    <row r="641" spans="1:29" ht="21" customHeight="1">
      <c r="A641" s="120"/>
      <c r="B641" s="120"/>
      <c r="C641" s="120"/>
      <c r="D641" s="120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</row>
    <row r="642" spans="1:29" ht="21" customHeight="1">
      <c r="A642" s="120"/>
      <c r="B642" s="120"/>
      <c r="C642" s="120"/>
      <c r="D642" s="120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</row>
    <row r="643" spans="1:29" ht="21" customHeight="1">
      <c r="A643" s="120"/>
      <c r="B643" s="120"/>
      <c r="C643" s="120"/>
      <c r="D643" s="120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</row>
    <row r="644" spans="1:29" ht="21" customHeight="1">
      <c r="A644" s="120"/>
      <c r="B644" s="120"/>
      <c r="C644" s="120"/>
      <c r="D644" s="120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</row>
    <row r="645" spans="1:29" ht="21" customHeight="1">
      <c r="A645" s="120"/>
      <c r="B645" s="120"/>
      <c r="C645" s="120"/>
      <c r="D645" s="120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</row>
    <row r="646" spans="1:29" ht="21" customHeight="1">
      <c r="A646" s="120"/>
      <c r="B646" s="120"/>
      <c r="C646" s="120"/>
      <c r="D646" s="120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</row>
    <row r="647" spans="1:29" ht="21" customHeight="1">
      <c r="A647" s="120"/>
      <c r="B647" s="120"/>
      <c r="C647" s="120"/>
      <c r="D647" s="120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0"/>
      <c r="AC647" s="120"/>
    </row>
    <row r="648" spans="1:29" ht="21" customHeight="1">
      <c r="A648" s="120"/>
      <c r="B648" s="120"/>
      <c r="C648" s="120"/>
      <c r="D648" s="120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</row>
    <row r="649" spans="1:29" ht="21" customHeight="1">
      <c r="A649" s="120"/>
      <c r="B649" s="120"/>
      <c r="C649" s="120"/>
      <c r="D649" s="120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</row>
    <row r="650" spans="1:29" ht="21" customHeight="1">
      <c r="A650" s="120"/>
      <c r="B650" s="120"/>
      <c r="C650" s="120"/>
      <c r="D650" s="120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</row>
    <row r="651" spans="1:29" ht="21" customHeight="1">
      <c r="A651" s="120"/>
      <c r="B651" s="120"/>
      <c r="C651" s="120"/>
      <c r="D651" s="120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</row>
    <row r="652" spans="1:29" ht="21" customHeight="1">
      <c r="A652" s="120"/>
      <c r="B652" s="120"/>
      <c r="C652" s="120"/>
      <c r="D652" s="120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</row>
    <row r="653" spans="1:29" ht="21" customHeight="1">
      <c r="A653" s="120"/>
      <c r="B653" s="120"/>
      <c r="C653" s="120"/>
      <c r="D653" s="120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</row>
    <row r="654" spans="1:29" ht="21" customHeight="1">
      <c r="A654" s="120"/>
      <c r="B654" s="120"/>
      <c r="C654" s="120"/>
      <c r="D654" s="120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</row>
    <row r="655" spans="1:29" ht="21" customHeight="1">
      <c r="A655" s="120"/>
      <c r="B655" s="120"/>
      <c r="C655" s="120"/>
      <c r="D655" s="120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</row>
    <row r="656" spans="1:29" ht="21" customHeight="1">
      <c r="A656" s="120"/>
      <c r="B656" s="120"/>
      <c r="C656" s="120"/>
      <c r="D656" s="120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</row>
    <row r="657" spans="1:29" ht="21" customHeight="1">
      <c r="A657" s="120"/>
      <c r="B657" s="120"/>
      <c r="C657" s="120"/>
      <c r="D657" s="120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</row>
    <row r="658" spans="1:29" ht="21" customHeight="1">
      <c r="A658" s="120"/>
      <c r="B658" s="120"/>
      <c r="C658" s="120"/>
      <c r="D658" s="120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</row>
    <row r="659" spans="1:29" ht="21" customHeight="1">
      <c r="A659" s="120"/>
      <c r="B659" s="120"/>
      <c r="C659" s="120"/>
      <c r="D659" s="120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</row>
    <row r="660" spans="1:29" ht="21" customHeight="1">
      <c r="A660" s="120"/>
      <c r="B660" s="120"/>
      <c r="C660" s="120"/>
      <c r="D660" s="120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</row>
    <row r="661" spans="1:29" ht="21" customHeight="1">
      <c r="A661" s="120"/>
      <c r="B661" s="120"/>
      <c r="C661" s="120"/>
      <c r="D661" s="120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</row>
    <row r="662" spans="1:29" ht="21" customHeight="1">
      <c r="A662" s="120"/>
      <c r="B662" s="120"/>
      <c r="C662" s="120"/>
      <c r="D662" s="120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</row>
    <row r="663" spans="1:29" ht="21" customHeight="1">
      <c r="A663" s="120"/>
      <c r="B663" s="120"/>
      <c r="C663" s="120"/>
      <c r="D663" s="120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</row>
    <row r="664" spans="1:29" ht="21" customHeight="1">
      <c r="A664" s="120"/>
      <c r="B664" s="120"/>
      <c r="C664" s="120"/>
      <c r="D664" s="120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</row>
    <row r="665" spans="1:29" ht="21" customHeight="1">
      <c r="A665" s="120"/>
      <c r="B665" s="120"/>
      <c r="C665" s="120"/>
      <c r="D665" s="120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</row>
    <row r="666" spans="1:29" ht="21" customHeight="1">
      <c r="A666" s="120"/>
      <c r="B666" s="120"/>
      <c r="C666" s="120"/>
      <c r="D666" s="120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</row>
    <row r="667" spans="1:29" ht="21" customHeight="1">
      <c r="A667" s="120"/>
      <c r="B667" s="120"/>
      <c r="C667" s="120"/>
      <c r="D667" s="120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</row>
    <row r="668" spans="1:29" ht="21" customHeight="1">
      <c r="A668" s="120"/>
      <c r="B668" s="120"/>
      <c r="C668" s="120"/>
      <c r="D668" s="120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</row>
    <row r="669" spans="1:29" ht="21" customHeight="1">
      <c r="A669" s="120"/>
      <c r="B669" s="120"/>
      <c r="C669" s="120"/>
      <c r="D669" s="120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</row>
    <row r="670" spans="1:29" ht="21" customHeight="1">
      <c r="A670" s="120"/>
      <c r="B670" s="120"/>
      <c r="C670" s="120"/>
      <c r="D670" s="120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</row>
    <row r="671" spans="1:29" ht="21" customHeight="1">
      <c r="A671" s="120"/>
      <c r="B671" s="120"/>
      <c r="C671" s="120"/>
      <c r="D671" s="120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</row>
    <row r="672" spans="1:29" ht="21" customHeight="1">
      <c r="A672" s="120"/>
      <c r="B672" s="120"/>
      <c r="C672" s="120"/>
      <c r="D672" s="120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</row>
    <row r="673" spans="1:29" ht="21" customHeight="1">
      <c r="A673" s="120"/>
      <c r="B673" s="120"/>
      <c r="C673" s="120"/>
      <c r="D673" s="120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</row>
    <row r="674" spans="1:29" ht="21" customHeight="1">
      <c r="A674" s="120"/>
      <c r="B674" s="120"/>
      <c r="C674" s="120"/>
      <c r="D674" s="120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</row>
    <row r="675" spans="1:29" ht="21" customHeight="1">
      <c r="A675" s="120"/>
      <c r="B675" s="120"/>
      <c r="C675" s="120"/>
      <c r="D675" s="120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</row>
    <row r="676" spans="1:29" ht="21" customHeight="1">
      <c r="A676" s="120"/>
      <c r="B676" s="120"/>
      <c r="C676" s="120"/>
      <c r="D676" s="120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</row>
    <row r="677" spans="1:29" ht="21" customHeight="1">
      <c r="A677" s="120"/>
      <c r="B677" s="120"/>
      <c r="C677" s="120"/>
      <c r="D677" s="120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</row>
    <row r="678" spans="1:29" ht="21" customHeight="1">
      <c r="A678" s="120"/>
      <c r="B678" s="120"/>
      <c r="C678" s="120"/>
      <c r="D678" s="120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</row>
    <row r="679" spans="1:29" ht="21" customHeight="1">
      <c r="A679" s="120"/>
      <c r="B679" s="120"/>
      <c r="C679" s="120"/>
      <c r="D679" s="120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</row>
    <row r="680" spans="1:29" ht="21" customHeight="1">
      <c r="A680" s="120"/>
      <c r="B680" s="120"/>
      <c r="C680" s="120"/>
      <c r="D680" s="120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</row>
    <row r="681" spans="1:29" ht="21" customHeight="1">
      <c r="A681" s="120"/>
      <c r="B681" s="120"/>
      <c r="C681" s="120"/>
      <c r="D681" s="120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</row>
    <row r="682" spans="1:29" ht="21" customHeight="1">
      <c r="A682" s="120"/>
      <c r="B682" s="120"/>
      <c r="C682" s="120"/>
      <c r="D682" s="120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</row>
    <row r="683" spans="1:29" ht="21" customHeight="1">
      <c r="A683" s="120"/>
      <c r="B683" s="120"/>
      <c r="C683" s="120"/>
      <c r="D683" s="120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</row>
    <row r="684" spans="1:29" ht="21" customHeight="1">
      <c r="A684" s="120"/>
      <c r="B684" s="120"/>
      <c r="C684" s="120"/>
      <c r="D684" s="120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</row>
    <row r="685" spans="1:29" ht="21" customHeight="1">
      <c r="A685" s="120"/>
      <c r="B685" s="120"/>
      <c r="C685" s="120"/>
      <c r="D685" s="120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</row>
    <row r="686" spans="1:29" ht="21" customHeight="1">
      <c r="A686" s="120"/>
      <c r="B686" s="120"/>
      <c r="C686" s="120"/>
      <c r="D686" s="120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</row>
    <row r="687" spans="1:29" ht="21" customHeight="1">
      <c r="A687" s="120"/>
      <c r="B687" s="120"/>
      <c r="C687" s="120"/>
      <c r="D687" s="120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</row>
    <row r="688" spans="1:29" ht="21" customHeight="1">
      <c r="A688" s="120"/>
      <c r="B688" s="120"/>
      <c r="C688" s="120"/>
      <c r="D688" s="120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</row>
    <row r="689" spans="1:29" ht="21" customHeight="1">
      <c r="A689" s="120"/>
      <c r="B689" s="120"/>
      <c r="C689" s="120"/>
      <c r="D689" s="120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</row>
    <row r="690" spans="1:29" ht="21" customHeight="1">
      <c r="A690" s="120"/>
      <c r="B690" s="120"/>
      <c r="C690" s="120"/>
      <c r="D690" s="120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</row>
    <row r="691" spans="1:29" ht="21" customHeight="1">
      <c r="A691" s="120"/>
      <c r="B691" s="120"/>
      <c r="C691" s="120"/>
      <c r="D691" s="120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</row>
    <row r="692" spans="1:29" ht="21" customHeight="1">
      <c r="A692" s="120"/>
      <c r="B692" s="120"/>
      <c r="C692" s="120"/>
      <c r="D692" s="120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</row>
    <row r="693" spans="1:29" ht="21" customHeight="1">
      <c r="A693" s="120"/>
      <c r="B693" s="120"/>
      <c r="C693" s="120"/>
      <c r="D693" s="120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</row>
    <row r="694" spans="1:29" ht="21" customHeight="1">
      <c r="A694" s="120"/>
      <c r="B694" s="120"/>
      <c r="C694" s="120"/>
      <c r="D694" s="120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</row>
    <row r="695" spans="1:29" ht="21" customHeight="1">
      <c r="A695" s="120"/>
      <c r="B695" s="120"/>
      <c r="C695" s="120"/>
      <c r="D695" s="120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</row>
    <row r="696" spans="1:29" ht="21" customHeight="1">
      <c r="A696" s="120"/>
      <c r="B696" s="120"/>
      <c r="C696" s="120"/>
      <c r="D696" s="120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</row>
    <row r="697" spans="1:29" ht="21" customHeight="1">
      <c r="A697" s="120"/>
      <c r="B697" s="120"/>
      <c r="C697" s="120"/>
      <c r="D697" s="120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</row>
    <row r="698" spans="1:29" ht="21" customHeight="1">
      <c r="A698" s="120"/>
      <c r="B698" s="120"/>
      <c r="C698" s="120"/>
      <c r="D698" s="120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</row>
    <row r="699" spans="1:29" ht="21" customHeight="1">
      <c r="A699" s="120"/>
      <c r="B699" s="120"/>
      <c r="C699" s="120"/>
      <c r="D699" s="120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</row>
    <row r="700" spans="1:29" ht="21" customHeight="1">
      <c r="A700" s="120"/>
      <c r="B700" s="120"/>
      <c r="C700" s="120"/>
      <c r="D700" s="120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</row>
    <row r="701" spans="1:29" ht="21" customHeight="1">
      <c r="A701" s="120"/>
      <c r="B701" s="120"/>
      <c r="C701" s="120"/>
      <c r="D701" s="120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</row>
    <row r="702" spans="1:29" ht="21" customHeight="1">
      <c r="A702" s="120"/>
      <c r="B702" s="120"/>
      <c r="C702" s="120"/>
      <c r="D702" s="120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</row>
    <row r="703" spans="1:29" ht="21" customHeight="1">
      <c r="A703" s="120"/>
      <c r="B703" s="120"/>
      <c r="C703" s="120"/>
      <c r="D703" s="120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</row>
    <row r="704" spans="1:29" ht="21" customHeight="1">
      <c r="A704" s="120"/>
      <c r="B704" s="120"/>
      <c r="C704" s="120"/>
      <c r="D704" s="120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</row>
    <row r="705" spans="1:29" ht="21" customHeight="1">
      <c r="A705" s="120"/>
      <c r="B705" s="120"/>
      <c r="C705" s="120"/>
      <c r="D705" s="120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</row>
    <row r="706" spans="1:29" ht="21" customHeight="1">
      <c r="A706" s="120"/>
      <c r="B706" s="120"/>
      <c r="C706" s="120"/>
      <c r="D706" s="120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</row>
    <row r="707" spans="1:29" ht="21" customHeight="1">
      <c r="A707" s="120"/>
      <c r="B707" s="120"/>
      <c r="C707" s="120"/>
      <c r="D707" s="120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</row>
    <row r="708" spans="1:29" ht="21" customHeight="1">
      <c r="A708" s="120"/>
      <c r="B708" s="120"/>
      <c r="C708" s="120"/>
      <c r="D708" s="120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</row>
    <row r="709" spans="1:29" ht="21" customHeight="1">
      <c r="A709" s="120"/>
      <c r="B709" s="120"/>
      <c r="C709" s="120"/>
      <c r="D709" s="120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</row>
    <row r="710" spans="1:29" ht="21" customHeight="1">
      <c r="A710" s="120"/>
      <c r="B710" s="120"/>
      <c r="C710" s="120"/>
      <c r="D710" s="120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0"/>
      <c r="AC710" s="120"/>
    </row>
    <row r="711" spans="1:29" ht="21" customHeight="1">
      <c r="A711" s="120"/>
      <c r="B711" s="120"/>
      <c r="C711" s="120"/>
      <c r="D711" s="120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</row>
    <row r="712" spans="1:29" ht="21" customHeight="1">
      <c r="A712" s="120"/>
      <c r="B712" s="120"/>
      <c r="C712" s="120"/>
      <c r="D712" s="120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</row>
    <row r="713" spans="1:29" ht="21" customHeight="1">
      <c r="A713" s="120"/>
      <c r="B713" s="120"/>
      <c r="C713" s="120"/>
      <c r="D713" s="120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</row>
    <row r="714" spans="1:29" ht="21" customHeight="1">
      <c r="A714" s="120"/>
      <c r="B714" s="120"/>
      <c r="C714" s="120"/>
      <c r="D714" s="120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</row>
    <row r="715" spans="1:29" ht="21" customHeight="1">
      <c r="A715" s="120"/>
      <c r="B715" s="120"/>
      <c r="C715" s="120"/>
      <c r="D715" s="120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</row>
    <row r="716" spans="1:29" ht="21" customHeight="1">
      <c r="A716" s="120"/>
      <c r="B716" s="120"/>
      <c r="C716" s="120"/>
      <c r="D716" s="120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</row>
    <row r="717" spans="1:29" ht="21" customHeight="1">
      <c r="A717" s="120"/>
      <c r="B717" s="120"/>
      <c r="C717" s="120"/>
      <c r="D717" s="120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</row>
    <row r="718" spans="1:29" ht="21" customHeight="1">
      <c r="A718" s="120"/>
      <c r="B718" s="120"/>
      <c r="C718" s="120"/>
      <c r="D718" s="120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</row>
    <row r="719" spans="1:29" ht="21" customHeight="1">
      <c r="A719" s="120"/>
      <c r="B719" s="120"/>
      <c r="C719" s="120"/>
      <c r="D719" s="120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</row>
    <row r="720" spans="1:29" ht="21" customHeight="1">
      <c r="A720" s="120"/>
      <c r="B720" s="120"/>
      <c r="C720" s="120"/>
      <c r="D720" s="120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</row>
    <row r="721" spans="1:29" ht="21" customHeight="1">
      <c r="A721" s="120"/>
      <c r="B721" s="120"/>
      <c r="C721" s="120"/>
      <c r="D721" s="120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</row>
    <row r="722" spans="1:29" ht="21" customHeight="1">
      <c r="A722" s="120"/>
      <c r="B722" s="120"/>
      <c r="C722" s="120"/>
      <c r="D722" s="120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</row>
    <row r="723" spans="1:29" ht="21" customHeight="1">
      <c r="A723" s="120"/>
      <c r="B723" s="120"/>
      <c r="C723" s="120"/>
      <c r="D723" s="120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0"/>
      <c r="AC723" s="120"/>
    </row>
    <row r="724" spans="1:29" ht="21" customHeight="1">
      <c r="A724" s="120"/>
      <c r="B724" s="120"/>
      <c r="C724" s="120"/>
      <c r="D724" s="120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</row>
    <row r="725" spans="1:29" ht="21" customHeight="1">
      <c r="A725" s="120"/>
      <c r="B725" s="120"/>
      <c r="C725" s="120"/>
      <c r="D725" s="120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</row>
    <row r="726" spans="1:29" ht="21" customHeight="1">
      <c r="A726" s="120"/>
      <c r="B726" s="120"/>
      <c r="C726" s="120"/>
      <c r="D726" s="120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</row>
    <row r="727" spans="1:29" ht="21" customHeight="1">
      <c r="A727" s="120"/>
      <c r="B727" s="120"/>
      <c r="C727" s="120"/>
      <c r="D727" s="120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</row>
    <row r="728" spans="1:29" ht="21" customHeight="1">
      <c r="A728" s="120"/>
      <c r="B728" s="120"/>
      <c r="C728" s="120"/>
      <c r="D728" s="120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</row>
    <row r="729" spans="1:29" ht="21" customHeight="1">
      <c r="A729" s="120"/>
      <c r="B729" s="120"/>
      <c r="C729" s="120"/>
      <c r="D729" s="120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</row>
    <row r="730" spans="1:29" ht="21" customHeight="1">
      <c r="A730" s="120"/>
      <c r="B730" s="120"/>
      <c r="C730" s="120"/>
      <c r="D730" s="120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</row>
    <row r="731" spans="1:29" ht="21" customHeight="1">
      <c r="A731" s="120"/>
      <c r="B731" s="120"/>
      <c r="C731" s="120"/>
      <c r="D731" s="120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</row>
    <row r="732" spans="1:29" ht="21" customHeight="1">
      <c r="A732" s="120"/>
      <c r="B732" s="120"/>
      <c r="C732" s="120"/>
      <c r="D732" s="120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</row>
    <row r="733" spans="1:29" ht="21" customHeight="1">
      <c r="A733" s="120"/>
      <c r="B733" s="120"/>
      <c r="C733" s="120"/>
      <c r="D733" s="120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</row>
    <row r="734" spans="1:29" ht="21" customHeight="1">
      <c r="A734" s="120"/>
      <c r="B734" s="120"/>
      <c r="C734" s="120"/>
      <c r="D734" s="120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</row>
    <row r="735" spans="1:29" ht="21" customHeight="1">
      <c r="A735" s="120"/>
      <c r="B735" s="120"/>
      <c r="C735" s="120"/>
      <c r="D735" s="120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</row>
    <row r="736" spans="1:29" ht="21" customHeight="1">
      <c r="A736" s="120"/>
      <c r="B736" s="120"/>
      <c r="C736" s="120"/>
      <c r="D736" s="120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</row>
    <row r="737" spans="1:29" ht="21" customHeight="1">
      <c r="A737" s="120"/>
      <c r="B737" s="120"/>
      <c r="C737" s="120"/>
      <c r="D737" s="120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</row>
    <row r="738" spans="1:29" ht="21" customHeight="1">
      <c r="A738" s="120"/>
      <c r="B738" s="120"/>
      <c r="C738" s="120"/>
      <c r="D738" s="120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</row>
    <row r="739" spans="1:29" ht="21" customHeight="1">
      <c r="A739" s="120"/>
      <c r="B739" s="120"/>
      <c r="C739" s="120"/>
      <c r="D739" s="120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</row>
    <row r="740" spans="1:29" ht="21" customHeight="1">
      <c r="A740" s="120"/>
      <c r="B740" s="120"/>
      <c r="C740" s="120"/>
      <c r="D740" s="120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</row>
    <row r="741" spans="1:29" ht="21" customHeight="1">
      <c r="A741" s="120"/>
      <c r="B741" s="120"/>
      <c r="C741" s="120"/>
      <c r="D741" s="120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</row>
    <row r="742" spans="1:29" ht="21" customHeight="1">
      <c r="A742" s="120"/>
      <c r="B742" s="120"/>
      <c r="C742" s="120"/>
      <c r="D742" s="120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</row>
    <row r="743" spans="1:29" ht="21" customHeight="1">
      <c r="A743" s="120"/>
      <c r="B743" s="120"/>
      <c r="C743" s="120"/>
      <c r="D743" s="120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</row>
    <row r="744" spans="1:29" ht="21" customHeight="1">
      <c r="A744" s="120"/>
      <c r="B744" s="120"/>
      <c r="C744" s="120"/>
      <c r="D744" s="120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</row>
    <row r="745" spans="1:29" ht="21" customHeight="1">
      <c r="A745" s="120"/>
      <c r="B745" s="120"/>
      <c r="C745" s="120"/>
      <c r="D745" s="120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</row>
    <row r="746" spans="1:29" ht="21" customHeight="1">
      <c r="A746" s="120"/>
      <c r="B746" s="120"/>
      <c r="C746" s="120"/>
      <c r="D746" s="120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</row>
    <row r="747" spans="1:29" ht="21" customHeight="1">
      <c r="A747" s="120"/>
      <c r="B747" s="120"/>
      <c r="C747" s="120"/>
      <c r="D747" s="120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</row>
    <row r="748" spans="1:29" ht="21" customHeight="1">
      <c r="A748" s="120"/>
      <c r="B748" s="120"/>
      <c r="C748" s="120"/>
      <c r="D748" s="120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</row>
    <row r="749" spans="1:29" ht="21" customHeight="1">
      <c r="A749" s="120"/>
      <c r="B749" s="120"/>
      <c r="C749" s="120"/>
      <c r="D749" s="120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</row>
    <row r="750" spans="1:29" ht="21" customHeight="1">
      <c r="A750" s="120"/>
      <c r="B750" s="120"/>
      <c r="C750" s="120"/>
      <c r="D750" s="120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</row>
    <row r="751" spans="1:29" ht="21" customHeight="1">
      <c r="A751" s="120"/>
      <c r="B751" s="120"/>
      <c r="C751" s="120"/>
      <c r="D751" s="120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</row>
    <row r="752" spans="1:29" ht="21" customHeight="1">
      <c r="A752" s="120"/>
      <c r="B752" s="120"/>
      <c r="C752" s="120"/>
      <c r="D752" s="120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</row>
    <row r="753" spans="1:29" ht="21" customHeight="1">
      <c r="A753" s="120"/>
      <c r="B753" s="120"/>
      <c r="C753" s="120"/>
      <c r="D753" s="120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</row>
    <row r="754" spans="1:29" ht="21" customHeight="1">
      <c r="A754" s="120"/>
      <c r="B754" s="120"/>
      <c r="C754" s="120"/>
      <c r="D754" s="120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</row>
    <row r="755" spans="1:29" ht="21" customHeight="1">
      <c r="A755" s="120"/>
      <c r="B755" s="120"/>
      <c r="C755" s="120"/>
      <c r="D755" s="120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</row>
    <row r="756" spans="1:29" ht="21" customHeight="1">
      <c r="A756" s="120"/>
      <c r="B756" s="120"/>
      <c r="C756" s="120"/>
      <c r="D756" s="120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</row>
    <row r="757" spans="1:29" ht="21" customHeight="1">
      <c r="A757" s="120"/>
      <c r="B757" s="120"/>
      <c r="C757" s="120"/>
      <c r="D757" s="120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</row>
    <row r="758" spans="1:29" ht="21" customHeight="1">
      <c r="A758" s="120"/>
      <c r="B758" s="120"/>
      <c r="C758" s="120"/>
      <c r="D758" s="120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</row>
    <row r="759" spans="1:29" ht="21" customHeight="1">
      <c r="A759" s="120"/>
      <c r="B759" s="120"/>
      <c r="C759" s="120"/>
      <c r="D759" s="120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</row>
    <row r="760" spans="1:29" ht="21" customHeight="1">
      <c r="A760" s="120"/>
      <c r="B760" s="120"/>
      <c r="C760" s="120"/>
      <c r="D760" s="120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</row>
    <row r="761" spans="1:29" ht="21" customHeight="1">
      <c r="A761" s="120"/>
      <c r="B761" s="120"/>
      <c r="C761" s="120"/>
      <c r="D761" s="120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</row>
    <row r="762" spans="1:29" ht="21" customHeight="1">
      <c r="A762" s="120"/>
      <c r="B762" s="120"/>
      <c r="C762" s="120"/>
      <c r="D762" s="120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</row>
    <row r="763" spans="1:29" ht="21" customHeight="1">
      <c r="A763" s="120"/>
      <c r="B763" s="120"/>
      <c r="C763" s="120"/>
      <c r="D763" s="120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</row>
    <row r="764" spans="1:29" ht="21" customHeight="1">
      <c r="A764" s="120"/>
      <c r="B764" s="120"/>
      <c r="C764" s="120"/>
      <c r="D764" s="120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</row>
    <row r="765" spans="1:29" ht="21" customHeight="1">
      <c r="A765" s="120"/>
      <c r="B765" s="120"/>
      <c r="C765" s="120"/>
      <c r="D765" s="120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</row>
    <row r="766" spans="1:29" ht="21" customHeight="1">
      <c r="A766" s="120"/>
      <c r="B766" s="120"/>
      <c r="C766" s="120"/>
      <c r="D766" s="120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</row>
    <row r="767" spans="1:29" ht="21" customHeight="1">
      <c r="A767" s="120"/>
      <c r="B767" s="120"/>
      <c r="C767" s="120"/>
      <c r="D767" s="120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</row>
    <row r="768" spans="1:29" ht="21" customHeight="1">
      <c r="A768" s="120"/>
      <c r="B768" s="120"/>
      <c r="C768" s="120"/>
      <c r="D768" s="120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</row>
    <row r="769" spans="1:29" ht="21" customHeight="1">
      <c r="A769" s="120"/>
      <c r="B769" s="120"/>
      <c r="C769" s="120"/>
      <c r="D769" s="120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</row>
    <row r="770" spans="1:29" ht="21" customHeight="1">
      <c r="A770" s="120"/>
      <c r="B770" s="120"/>
      <c r="C770" s="120"/>
      <c r="D770" s="120"/>
      <c r="E770" s="120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</row>
    <row r="771" spans="1:29" ht="21" customHeight="1">
      <c r="A771" s="120"/>
      <c r="B771" s="120"/>
      <c r="C771" s="120"/>
      <c r="D771" s="120"/>
      <c r="E771" s="120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</row>
    <row r="772" spans="1:29" ht="21" customHeight="1">
      <c r="A772" s="120"/>
      <c r="B772" s="120"/>
      <c r="C772" s="120"/>
      <c r="D772" s="120"/>
      <c r="E772" s="120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</row>
    <row r="773" spans="1:29" ht="21" customHeight="1">
      <c r="A773" s="120"/>
      <c r="B773" s="120"/>
      <c r="C773" s="120"/>
      <c r="D773" s="120"/>
      <c r="E773" s="120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</row>
    <row r="774" spans="1:29" ht="21" customHeight="1">
      <c r="A774" s="120"/>
      <c r="B774" s="120"/>
      <c r="C774" s="120"/>
      <c r="D774" s="120"/>
      <c r="E774" s="120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</row>
    <row r="775" spans="1:29" ht="21" customHeight="1">
      <c r="A775" s="120"/>
      <c r="B775" s="120"/>
      <c r="C775" s="120"/>
      <c r="D775" s="120"/>
      <c r="E775" s="120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</row>
    <row r="776" spans="1:29" ht="21" customHeight="1">
      <c r="A776" s="120"/>
      <c r="B776" s="120"/>
      <c r="C776" s="120"/>
      <c r="D776" s="120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</row>
    <row r="777" spans="1:29" ht="21" customHeight="1">
      <c r="A777" s="120"/>
      <c r="B777" s="120"/>
      <c r="C777" s="120"/>
      <c r="D777" s="120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</row>
    <row r="778" spans="1:29" ht="21" customHeight="1">
      <c r="A778" s="120"/>
      <c r="B778" s="120"/>
      <c r="C778" s="120"/>
      <c r="D778" s="120"/>
      <c r="E778" s="120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0"/>
      <c r="AC778" s="120"/>
    </row>
    <row r="779" spans="1:29" ht="21" customHeight="1">
      <c r="A779" s="120"/>
      <c r="B779" s="120"/>
      <c r="C779" s="120"/>
      <c r="D779" s="120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</row>
    <row r="780" spans="1:29" ht="21" customHeight="1">
      <c r="A780" s="120"/>
      <c r="B780" s="120"/>
      <c r="C780" s="120"/>
      <c r="D780" s="120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</row>
    <row r="781" spans="1:29" ht="21" customHeight="1">
      <c r="A781" s="120"/>
      <c r="B781" s="120"/>
      <c r="C781" s="120"/>
      <c r="D781" s="120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</row>
    <row r="782" spans="1:29" ht="21" customHeight="1">
      <c r="A782" s="120"/>
      <c r="B782" s="120"/>
      <c r="C782" s="120"/>
      <c r="D782" s="120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</row>
    <row r="783" spans="1:29" ht="21" customHeight="1">
      <c r="A783" s="120"/>
      <c r="B783" s="120"/>
      <c r="C783" s="120"/>
      <c r="D783" s="120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</row>
    <row r="784" spans="1:29" ht="21" customHeight="1">
      <c r="A784" s="120"/>
      <c r="B784" s="120"/>
      <c r="C784" s="120"/>
      <c r="D784" s="120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</row>
    <row r="785" spans="1:29" ht="21" customHeight="1">
      <c r="A785" s="120"/>
      <c r="B785" s="120"/>
      <c r="C785" s="120"/>
      <c r="D785" s="120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</row>
    <row r="786" spans="1:29" ht="21" customHeight="1">
      <c r="A786" s="120"/>
      <c r="B786" s="120"/>
      <c r="C786" s="120"/>
      <c r="D786" s="120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</row>
    <row r="787" spans="1:29" ht="21" customHeight="1">
      <c r="A787" s="120"/>
      <c r="B787" s="120"/>
      <c r="C787" s="120"/>
      <c r="D787" s="120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</row>
    <row r="788" spans="1:29" ht="21" customHeight="1">
      <c r="A788" s="120"/>
      <c r="B788" s="120"/>
      <c r="C788" s="120"/>
      <c r="D788" s="120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</row>
    <row r="789" spans="1:29" ht="21" customHeight="1">
      <c r="A789" s="120"/>
      <c r="B789" s="120"/>
      <c r="C789" s="120"/>
      <c r="D789" s="120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</row>
    <row r="790" spans="1:29" ht="21" customHeight="1">
      <c r="A790" s="120"/>
      <c r="B790" s="120"/>
      <c r="C790" s="120"/>
      <c r="D790" s="120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</row>
    <row r="791" spans="1:29" ht="21" customHeight="1">
      <c r="A791" s="120"/>
      <c r="B791" s="120"/>
      <c r="C791" s="120"/>
      <c r="D791" s="120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</row>
    <row r="792" spans="1:29" ht="21" customHeight="1">
      <c r="A792" s="120"/>
      <c r="B792" s="120"/>
      <c r="C792" s="120"/>
      <c r="D792" s="120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</row>
    <row r="793" spans="1:29" ht="21" customHeight="1">
      <c r="A793" s="120"/>
      <c r="B793" s="120"/>
      <c r="C793" s="120"/>
      <c r="D793" s="120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</row>
    <row r="794" spans="1:29" ht="21" customHeight="1">
      <c r="A794" s="120"/>
      <c r="B794" s="120"/>
      <c r="C794" s="120"/>
      <c r="D794" s="120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</row>
    <row r="795" spans="1:29" ht="21" customHeight="1">
      <c r="A795" s="120"/>
      <c r="B795" s="120"/>
      <c r="C795" s="120"/>
      <c r="D795" s="120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</row>
    <row r="796" spans="1:29" ht="21" customHeight="1">
      <c r="A796" s="120"/>
      <c r="B796" s="120"/>
      <c r="C796" s="120"/>
      <c r="D796" s="120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</row>
    <row r="797" spans="1:29" ht="21" customHeight="1">
      <c r="A797" s="120"/>
      <c r="B797" s="120"/>
      <c r="C797" s="120"/>
      <c r="D797" s="120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</row>
    <row r="798" spans="1:29" ht="21" customHeight="1">
      <c r="A798" s="120"/>
      <c r="B798" s="120"/>
      <c r="C798" s="120"/>
      <c r="D798" s="120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</row>
    <row r="799" spans="1:29" ht="21" customHeight="1">
      <c r="A799" s="120"/>
      <c r="B799" s="120"/>
      <c r="C799" s="120"/>
      <c r="D799" s="120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</row>
    <row r="800" spans="1:29" ht="21" customHeight="1">
      <c r="A800" s="120"/>
      <c r="B800" s="120"/>
      <c r="C800" s="120"/>
      <c r="D800" s="120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</row>
    <row r="801" spans="1:29" ht="21" customHeight="1">
      <c r="A801" s="120"/>
      <c r="B801" s="120"/>
      <c r="C801" s="120"/>
      <c r="D801" s="120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</row>
    <row r="802" spans="1:29" ht="21" customHeight="1">
      <c r="A802" s="120"/>
      <c r="B802" s="120"/>
      <c r="C802" s="120"/>
      <c r="D802" s="120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</row>
    <row r="803" spans="1:29" ht="21" customHeight="1">
      <c r="A803" s="120"/>
      <c r="B803" s="120"/>
      <c r="C803" s="120"/>
      <c r="D803" s="120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</row>
    <row r="804" spans="1:29" ht="21" customHeight="1">
      <c r="A804" s="120"/>
      <c r="B804" s="120"/>
      <c r="C804" s="120"/>
      <c r="D804" s="120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</row>
    <row r="805" spans="1:29" ht="21" customHeight="1">
      <c r="A805" s="120"/>
      <c r="B805" s="120"/>
      <c r="C805" s="120"/>
      <c r="D805" s="120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</row>
    <row r="806" spans="1:29" ht="21" customHeight="1">
      <c r="A806" s="120"/>
      <c r="B806" s="120"/>
      <c r="C806" s="120"/>
      <c r="D806" s="120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</row>
    <row r="807" spans="1:29" ht="21" customHeight="1">
      <c r="A807" s="120"/>
      <c r="B807" s="120"/>
      <c r="C807" s="120"/>
      <c r="D807" s="120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</row>
    <row r="808" spans="1:29" ht="21" customHeight="1">
      <c r="A808" s="120"/>
      <c r="B808" s="120"/>
      <c r="C808" s="120"/>
      <c r="D808" s="120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</row>
    <row r="809" spans="1:29" ht="21" customHeight="1">
      <c r="A809" s="120"/>
      <c r="B809" s="120"/>
      <c r="C809" s="120"/>
      <c r="D809" s="120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</row>
    <row r="810" spans="1:29" ht="21" customHeight="1">
      <c r="A810" s="120"/>
      <c r="B810" s="120"/>
      <c r="C810" s="120"/>
      <c r="D810" s="120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</row>
    <row r="811" spans="1:29" ht="21" customHeight="1">
      <c r="A811" s="120"/>
      <c r="B811" s="120"/>
      <c r="C811" s="120"/>
      <c r="D811" s="120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</row>
    <row r="812" spans="1:29" ht="21" customHeight="1">
      <c r="A812" s="120"/>
      <c r="B812" s="120"/>
      <c r="C812" s="120"/>
      <c r="D812" s="120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</row>
    <row r="813" spans="1:29" ht="21" customHeight="1">
      <c r="A813" s="120"/>
      <c r="B813" s="120"/>
      <c r="C813" s="120"/>
      <c r="D813" s="120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</row>
    <row r="814" spans="1:29" ht="21" customHeight="1">
      <c r="A814" s="120"/>
      <c r="B814" s="120"/>
      <c r="C814" s="120"/>
      <c r="D814" s="120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</row>
    <row r="815" spans="1:29" ht="21" customHeight="1">
      <c r="A815" s="120"/>
      <c r="B815" s="120"/>
      <c r="C815" s="120"/>
      <c r="D815" s="120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</row>
    <row r="816" spans="1:29" ht="21" customHeight="1">
      <c r="A816" s="120"/>
      <c r="B816" s="120"/>
      <c r="C816" s="120"/>
      <c r="D816" s="120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</row>
    <row r="817" spans="1:29" ht="21" customHeight="1">
      <c r="A817" s="120"/>
      <c r="B817" s="120"/>
      <c r="C817" s="120"/>
      <c r="D817" s="120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</row>
    <row r="818" spans="1:29" ht="21" customHeight="1">
      <c r="A818" s="120"/>
      <c r="B818" s="120"/>
      <c r="C818" s="120"/>
      <c r="D818" s="120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</row>
    <row r="819" spans="1:29" ht="21" customHeight="1">
      <c r="A819" s="120"/>
      <c r="B819" s="120"/>
      <c r="C819" s="120"/>
      <c r="D819" s="120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</row>
    <row r="820" spans="1:29" ht="21" customHeight="1">
      <c r="A820" s="120"/>
      <c r="B820" s="120"/>
      <c r="C820" s="120"/>
      <c r="D820" s="120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</row>
    <row r="821" spans="1:29" ht="21" customHeight="1">
      <c r="A821" s="120"/>
      <c r="B821" s="120"/>
      <c r="C821" s="120"/>
      <c r="D821" s="120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</row>
    <row r="822" spans="1:29" ht="21" customHeight="1">
      <c r="A822" s="120"/>
      <c r="B822" s="120"/>
      <c r="C822" s="120"/>
      <c r="D822" s="120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</row>
    <row r="823" spans="1:29" ht="21" customHeight="1">
      <c r="A823" s="120"/>
      <c r="B823" s="120"/>
      <c r="C823" s="120"/>
      <c r="D823" s="120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</row>
    <row r="824" spans="1:29" ht="21" customHeight="1">
      <c r="A824" s="120"/>
      <c r="B824" s="120"/>
      <c r="C824" s="120"/>
      <c r="D824" s="120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</row>
    <row r="825" spans="1:29" ht="21" customHeight="1">
      <c r="A825" s="120"/>
      <c r="B825" s="120"/>
      <c r="C825" s="120"/>
      <c r="D825" s="120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</row>
    <row r="826" spans="1:29" ht="21" customHeight="1">
      <c r="A826" s="120"/>
      <c r="B826" s="120"/>
      <c r="C826" s="120"/>
      <c r="D826" s="120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</row>
    <row r="827" spans="1:29" ht="21" customHeight="1">
      <c r="A827" s="120"/>
      <c r="B827" s="120"/>
      <c r="C827" s="120"/>
      <c r="D827" s="120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</row>
    <row r="828" spans="1:29" ht="21" customHeight="1">
      <c r="A828" s="120"/>
      <c r="B828" s="120"/>
      <c r="C828" s="120"/>
      <c r="D828" s="120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</row>
    <row r="829" spans="1:29" ht="21" customHeight="1">
      <c r="A829" s="120"/>
      <c r="B829" s="120"/>
      <c r="C829" s="120"/>
      <c r="D829" s="120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</row>
    <row r="830" spans="1:29" ht="21" customHeight="1">
      <c r="A830" s="120"/>
      <c r="B830" s="120"/>
      <c r="C830" s="120"/>
      <c r="D830" s="120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</row>
    <row r="831" spans="1:29" ht="21" customHeight="1">
      <c r="A831" s="120"/>
      <c r="B831" s="120"/>
      <c r="C831" s="120"/>
      <c r="D831" s="120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</row>
    <row r="832" spans="1:29" ht="21" customHeight="1">
      <c r="A832" s="120"/>
      <c r="B832" s="120"/>
      <c r="C832" s="120"/>
      <c r="D832" s="120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</row>
    <row r="833" spans="1:29" ht="21" customHeight="1">
      <c r="A833" s="120"/>
      <c r="B833" s="120"/>
      <c r="C833" s="120"/>
      <c r="D833" s="120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</row>
    <row r="834" spans="1:29" ht="21" customHeight="1">
      <c r="A834" s="120"/>
      <c r="B834" s="120"/>
      <c r="C834" s="120"/>
      <c r="D834" s="120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</row>
    <row r="835" spans="1:29" ht="21" customHeight="1">
      <c r="A835" s="120"/>
      <c r="B835" s="120"/>
      <c r="C835" s="120"/>
      <c r="D835" s="120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</row>
    <row r="836" spans="1:29" ht="21" customHeight="1">
      <c r="A836" s="120"/>
      <c r="B836" s="120"/>
      <c r="C836" s="120"/>
      <c r="D836" s="120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</row>
    <row r="837" spans="1:29" ht="21" customHeight="1">
      <c r="A837" s="120"/>
      <c r="B837" s="120"/>
      <c r="C837" s="120"/>
      <c r="D837" s="120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</row>
    <row r="838" spans="1:29" ht="21" customHeight="1">
      <c r="A838" s="120"/>
      <c r="B838" s="120"/>
      <c r="C838" s="120"/>
      <c r="D838" s="120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</row>
    <row r="839" spans="1:29" ht="21" customHeight="1">
      <c r="A839" s="120"/>
      <c r="B839" s="120"/>
      <c r="C839" s="120"/>
      <c r="D839" s="120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</row>
    <row r="840" spans="1:29" ht="21" customHeight="1">
      <c r="A840" s="120"/>
      <c r="B840" s="120"/>
      <c r="C840" s="120"/>
      <c r="D840" s="120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</row>
    <row r="841" spans="1:29" ht="21" customHeight="1">
      <c r="A841" s="120"/>
      <c r="B841" s="120"/>
      <c r="C841" s="120"/>
      <c r="D841" s="120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</row>
    <row r="842" spans="1:29" ht="21" customHeight="1">
      <c r="A842" s="120"/>
      <c r="B842" s="120"/>
      <c r="C842" s="120"/>
      <c r="D842" s="120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0"/>
      <c r="AC842" s="120"/>
    </row>
    <row r="843" spans="1:29" ht="21" customHeight="1">
      <c r="A843" s="120"/>
      <c r="B843" s="120"/>
      <c r="C843" s="120"/>
      <c r="D843" s="120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</row>
    <row r="844" spans="1:29" ht="21" customHeight="1">
      <c r="A844" s="120"/>
      <c r="B844" s="120"/>
      <c r="C844" s="120"/>
      <c r="D844" s="120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</row>
    <row r="845" spans="1:29" ht="21" customHeight="1">
      <c r="A845" s="120"/>
      <c r="B845" s="120"/>
      <c r="C845" s="120"/>
      <c r="D845" s="120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</row>
    <row r="846" spans="1:29" ht="21" customHeight="1">
      <c r="A846" s="120"/>
      <c r="B846" s="120"/>
      <c r="C846" s="120"/>
      <c r="D846" s="120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</row>
    <row r="847" spans="1:29" ht="21" customHeight="1">
      <c r="A847" s="120"/>
      <c r="B847" s="120"/>
      <c r="C847" s="120"/>
      <c r="D847" s="120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</row>
    <row r="848" spans="1:29" ht="21" customHeight="1">
      <c r="A848" s="120"/>
      <c r="B848" s="120"/>
      <c r="C848" s="120"/>
      <c r="D848" s="120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</row>
    <row r="849" spans="1:29" ht="21" customHeight="1">
      <c r="A849" s="120"/>
      <c r="B849" s="120"/>
      <c r="C849" s="120"/>
      <c r="D849" s="120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</row>
    <row r="850" spans="1:29" ht="21" customHeight="1">
      <c r="A850" s="120"/>
      <c r="B850" s="120"/>
      <c r="C850" s="120"/>
      <c r="D850" s="120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</row>
    <row r="851" spans="1:29" ht="21" customHeight="1">
      <c r="A851" s="120"/>
      <c r="B851" s="120"/>
      <c r="C851" s="120"/>
      <c r="D851" s="120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</row>
    <row r="852" spans="1:29" ht="21" customHeight="1">
      <c r="A852" s="120"/>
      <c r="B852" s="120"/>
      <c r="C852" s="120"/>
      <c r="D852" s="120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</row>
    <row r="853" spans="1:29" ht="21" customHeight="1">
      <c r="A853" s="120"/>
      <c r="B853" s="120"/>
      <c r="C853" s="120"/>
      <c r="D853" s="120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</row>
    <row r="854" spans="1:29" ht="21" customHeight="1">
      <c r="A854" s="120"/>
      <c r="B854" s="120"/>
      <c r="C854" s="120"/>
      <c r="D854" s="120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</row>
    <row r="855" spans="1:29" ht="21" customHeight="1">
      <c r="A855" s="120"/>
      <c r="B855" s="120"/>
      <c r="C855" s="120"/>
      <c r="D855" s="120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</row>
    <row r="856" spans="1:29" ht="21" customHeight="1">
      <c r="A856" s="120"/>
      <c r="B856" s="120"/>
      <c r="C856" s="120"/>
      <c r="D856" s="120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</row>
    <row r="857" spans="1:29" ht="21" customHeight="1">
      <c r="A857" s="120"/>
      <c r="B857" s="120"/>
      <c r="C857" s="120"/>
      <c r="D857" s="120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</row>
    <row r="858" spans="1:29" ht="21" customHeight="1">
      <c r="A858" s="120"/>
      <c r="B858" s="120"/>
      <c r="C858" s="120"/>
      <c r="D858" s="120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</row>
    <row r="859" spans="1:29" ht="21" customHeight="1">
      <c r="A859" s="120"/>
      <c r="B859" s="120"/>
      <c r="C859" s="120"/>
      <c r="D859" s="120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</row>
    <row r="860" spans="1:29" ht="21" customHeight="1">
      <c r="A860" s="120"/>
      <c r="B860" s="120"/>
      <c r="C860" s="120"/>
      <c r="D860" s="120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</row>
    <row r="861" spans="1:29" ht="21" customHeight="1">
      <c r="A861" s="120"/>
      <c r="B861" s="120"/>
      <c r="C861" s="120"/>
      <c r="D861" s="120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</row>
    <row r="862" spans="1:29" ht="21" customHeight="1">
      <c r="A862" s="120"/>
      <c r="B862" s="120"/>
      <c r="C862" s="120"/>
      <c r="D862" s="120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</row>
    <row r="863" spans="1:29" ht="21" customHeight="1">
      <c r="A863" s="120"/>
      <c r="B863" s="120"/>
      <c r="C863" s="120"/>
      <c r="D863" s="120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</row>
    <row r="864" spans="1:29" ht="21" customHeight="1">
      <c r="A864" s="120"/>
      <c r="B864" s="120"/>
      <c r="C864" s="120"/>
      <c r="D864" s="120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</row>
    <row r="865" spans="1:29" ht="21" customHeight="1">
      <c r="A865" s="120"/>
      <c r="B865" s="120"/>
      <c r="C865" s="120"/>
      <c r="D865" s="120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</row>
    <row r="866" spans="1:29" ht="21" customHeight="1">
      <c r="A866" s="120"/>
      <c r="B866" s="120"/>
      <c r="C866" s="120"/>
      <c r="D866" s="120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</row>
    <row r="867" spans="1:29" ht="21" customHeight="1">
      <c r="A867" s="120"/>
      <c r="B867" s="120"/>
      <c r="C867" s="120"/>
      <c r="D867" s="120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</row>
    <row r="868" spans="1:29" ht="21" customHeight="1">
      <c r="A868" s="120"/>
      <c r="B868" s="120"/>
      <c r="C868" s="120"/>
      <c r="D868" s="120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</row>
    <row r="869" spans="1:29" ht="21" customHeight="1">
      <c r="A869" s="120"/>
      <c r="B869" s="120"/>
      <c r="C869" s="120"/>
      <c r="D869" s="120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</row>
    <row r="870" spans="1:29" ht="21" customHeight="1">
      <c r="A870" s="120"/>
      <c r="B870" s="120"/>
      <c r="C870" s="120"/>
      <c r="D870" s="120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</row>
    <row r="871" spans="1:29" ht="21" customHeight="1">
      <c r="A871" s="120"/>
      <c r="B871" s="120"/>
      <c r="C871" s="120"/>
      <c r="D871" s="120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</row>
    <row r="872" spans="1:29" ht="21" customHeight="1">
      <c r="A872" s="120"/>
      <c r="B872" s="120"/>
      <c r="C872" s="120"/>
      <c r="D872" s="120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</row>
    <row r="873" spans="1:29" ht="21" customHeight="1">
      <c r="A873" s="120"/>
      <c r="B873" s="120"/>
      <c r="C873" s="120"/>
      <c r="D873" s="120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</row>
    <row r="874" spans="1:29" ht="21" customHeight="1">
      <c r="A874" s="120"/>
      <c r="B874" s="120"/>
      <c r="C874" s="120"/>
      <c r="D874" s="120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</row>
    <row r="875" spans="1:29" ht="21" customHeight="1">
      <c r="A875" s="120"/>
      <c r="B875" s="120"/>
      <c r="C875" s="120"/>
      <c r="D875" s="120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</row>
    <row r="876" spans="1:29" ht="21" customHeight="1">
      <c r="A876" s="120"/>
      <c r="B876" s="120"/>
      <c r="C876" s="120"/>
      <c r="D876" s="120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</row>
    <row r="877" spans="1:29" ht="21" customHeight="1">
      <c r="A877" s="120"/>
      <c r="B877" s="120"/>
      <c r="C877" s="120"/>
      <c r="D877" s="120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</row>
    <row r="878" spans="1:29" ht="21" customHeight="1">
      <c r="A878" s="120"/>
      <c r="B878" s="120"/>
      <c r="C878" s="120"/>
      <c r="D878" s="120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</row>
    <row r="879" spans="1:29" ht="21" customHeight="1">
      <c r="A879" s="120"/>
      <c r="B879" s="120"/>
      <c r="C879" s="120"/>
      <c r="D879" s="120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</row>
    <row r="880" spans="1:29" ht="21" customHeight="1">
      <c r="A880" s="120"/>
      <c r="B880" s="120"/>
      <c r="C880" s="120"/>
      <c r="D880" s="120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</row>
    <row r="881" spans="1:29" ht="21" customHeight="1">
      <c r="A881" s="120"/>
      <c r="B881" s="120"/>
      <c r="C881" s="120"/>
      <c r="D881" s="120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</row>
    <row r="882" spans="1:29" ht="21" customHeight="1">
      <c r="A882" s="120"/>
      <c r="B882" s="120"/>
      <c r="C882" s="120"/>
      <c r="D882" s="120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</row>
    <row r="883" spans="1:29" ht="21" customHeight="1">
      <c r="A883" s="120"/>
      <c r="B883" s="120"/>
      <c r="C883" s="120"/>
      <c r="D883" s="120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</row>
    <row r="884" spans="1:29" ht="21" customHeight="1">
      <c r="A884" s="120"/>
      <c r="B884" s="120"/>
      <c r="C884" s="120"/>
      <c r="D884" s="120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</row>
    <row r="885" spans="1:29" ht="21" customHeight="1">
      <c r="A885" s="120"/>
      <c r="B885" s="120"/>
      <c r="C885" s="120"/>
      <c r="D885" s="120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</row>
    <row r="886" spans="1:29" ht="21" customHeight="1">
      <c r="A886" s="120"/>
      <c r="B886" s="120"/>
      <c r="C886" s="120"/>
      <c r="D886" s="120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</row>
    <row r="887" spans="1:29" ht="21" customHeight="1">
      <c r="A887" s="120"/>
      <c r="B887" s="120"/>
      <c r="C887" s="120"/>
      <c r="D887" s="120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</row>
    <row r="888" spans="1:29" ht="21" customHeight="1">
      <c r="A888" s="120"/>
      <c r="B888" s="120"/>
      <c r="C888" s="120"/>
      <c r="D888" s="120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</row>
    <row r="889" spans="1:29" ht="21" customHeight="1">
      <c r="A889" s="120"/>
      <c r="B889" s="120"/>
      <c r="C889" s="120"/>
      <c r="D889" s="120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</row>
    <row r="890" spans="1:29" ht="21" customHeight="1">
      <c r="A890" s="120"/>
      <c r="B890" s="120"/>
      <c r="C890" s="120"/>
      <c r="D890" s="120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</row>
    <row r="891" spans="1:29" ht="21" customHeight="1">
      <c r="A891" s="120"/>
      <c r="B891" s="120"/>
      <c r="C891" s="120"/>
      <c r="D891" s="120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</row>
    <row r="892" spans="1:29" ht="21" customHeight="1">
      <c r="A892" s="120"/>
      <c r="B892" s="120"/>
      <c r="C892" s="120"/>
      <c r="D892" s="120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</row>
    <row r="893" spans="1:29" ht="21" customHeight="1">
      <c r="A893" s="120"/>
      <c r="B893" s="120"/>
      <c r="C893" s="120"/>
      <c r="D893" s="120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</row>
    <row r="894" spans="1:29" ht="21" customHeight="1">
      <c r="A894" s="120"/>
      <c r="B894" s="120"/>
      <c r="C894" s="120"/>
      <c r="D894" s="120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</row>
    <row r="895" spans="1:29" ht="21" customHeight="1">
      <c r="A895" s="120"/>
      <c r="B895" s="120"/>
      <c r="C895" s="120"/>
      <c r="D895" s="120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</row>
    <row r="896" spans="1:29" ht="21" customHeight="1">
      <c r="A896" s="120"/>
      <c r="B896" s="120"/>
      <c r="C896" s="120"/>
      <c r="D896" s="120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</row>
    <row r="897" spans="1:29" ht="21" customHeight="1">
      <c r="A897" s="120"/>
      <c r="B897" s="120"/>
      <c r="C897" s="120"/>
      <c r="D897" s="120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</row>
    <row r="898" spans="1:29" ht="21" customHeight="1">
      <c r="A898" s="120"/>
      <c r="B898" s="120"/>
      <c r="C898" s="120"/>
      <c r="D898" s="120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</row>
    <row r="899" spans="1:29" ht="21" customHeight="1">
      <c r="A899" s="120"/>
      <c r="B899" s="120"/>
      <c r="C899" s="120"/>
      <c r="D899" s="120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</row>
    <row r="900" spans="1:29" ht="21" customHeight="1">
      <c r="A900" s="120"/>
      <c r="B900" s="120"/>
      <c r="C900" s="120"/>
      <c r="D900" s="120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</row>
    <row r="901" spans="1:29" ht="21" customHeight="1">
      <c r="A901" s="120"/>
      <c r="B901" s="120"/>
      <c r="C901" s="120"/>
      <c r="D901" s="120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</row>
    <row r="902" spans="1:29" ht="21" customHeight="1">
      <c r="A902" s="120"/>
      <c r="B902" s="120"/>
      <c r="C902" s="120"/>
      <c r="D902" s="120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</row>
    <row r="903" spans="1:29" ht="21" customHeight="1">
      <c r="A903" s="120"/>
      <c r="B903" s="120"/>
      <c r="C903" s="120"/>
      <c r="D903" s="120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</row>
    <row r="904" spans="1:29" ht="21" customHeight="1">
      <c r="A904" s="120"/>
      <c r="B904" s="120"/>
      <c r="C904" s="120"/>
      <c r="D904" s="120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</row>
    <row r="905" spans="1:29" ht="21" customHeight="1">
      <c r="A905" s="120"/>
      <c r="B905" s="120"/>
      <c r="C905" s="120"/>
      <c r="D905" s="120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</row>
    <row r="906" spans="1:29" ht="21" customHeight="1">
      <c r="A906" s="120"/>
      <c r="B906" s="120"/>
      <c r="C906" s="120"/>
      <c r="D906" s="120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</row>
    <row r="907" spans="1:29" ht="21" customHeight="1">
      <c r="A907" s="120"/>
      <c r="B907" s="120"/>
      <c r="C907" s="120"/>
      <c r="D907" s="120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</row>
    <row r="908" spans="1:29" ht="21" customHeight="1">
      <c r="A908" s="120"/>
      <c r="B908" s="120"/>
      <c r="C908" s="120"/>
      <c r="D908" s="120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</row>
    <row r="909" spans="1:29" ht="21" customHeight="1">
      <c r="A909" s="120"/>
      <c r="B909" s="120"/>
      <c r="C909" s="120"/>
      <c r="D909" s="120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</row>
    <row r="910" spans="1:29" ht="21" customHeight="1">
      <c r="A910" s="120"/>
      <c r="B910" s="120"/>
      <c r="C910" s="120"/>
      <c r="D910" s="120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</row>
    <row r="911" spans="1:29" ht="21" customHeight="1">
      <c r="A911" s="120"/>
      <c r="B911" s="120"/>
      <c r="C911" s="120"/>
      <c r="D911" s="120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</row>
    <row r="912" spans="1:29" ht="21" customHeight="1">
      <c r="A912" s="120"/>
      <c r="B912" s="120"/>
      <c r="C912" s="120"/>
      <c r="D912" s="120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</row>
    <row r="913" spans="1:29" ht="21" customHeight="1">
      <c r="A913" s="120"/>
      <c r="B913" s="120"/>
      <c r="C913" s="120"/>
      <c r="D913" s="120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</row>
    <row r="914" spans="1:29" ht="21" customHeight="1">
      <c r="A914" s="120"/>
      <c r="B914" s="120"/>
      <c r="C914" s="120"/>
      <c r="D914" s="120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</row>
    <row r="915" spans="1:29" ht="21" customHeight="1">
      <c r="A915" s="120"/>
      <c r="B915" s="120"/>
      <c r="C915" s="120"/>
      <c r="D915" s="120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</row>
    <row r="916" spans="1:29" ht="21" customHeight="1">
      <c r="A916" s="120"/>
      <c r="B916" s="120"/>
      <c r="C916" s="120"/>
      <c r="D916" s="120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</row>
    <row r="917" spans="1:29" ht="21" customHeight="1">
      <c r="A917" s="120"/>
      <c r="B917" s="120"/>
      <c r="C917" s="120"/>
      <c r="D917" s="120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</row>
    <row r="918" spans="1:29" ht="21" customHeight="1">
      <c r="A918" s="120"/>
      <c r="B918" s="120"/>
      <c r="C918" s="120"/>
      <c r="D918" s="120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</row>
    <row r="919" spans="1:29" ht="21" customHeight="1">
      <c r="A919" s="120"/>
      <c r="B919" s="120"/>
      <c r="C919" s="120"/>
      <c r="D919" s="120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</row>
    <row r="920" spans="1:29" ht="21" customHeight="1">
      <c r="A920" s="120"/>
      <c r="B920" s="120"/>
      <c r="C920" s="120"/>
      <c r="D920" s="120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</row>
    <row r="921" spans="1:29" ht="21" customHeight="1">
      <c r="A921" s="120"/>
      <c r="B921" s="120"/>
      <c r="C921" s="120"/>
      <c r="D921" s="120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</row>
    <row r="922" spans="1:29" ht="21" customHeight="1">
      <c r="A922" s="120"/>
      <c r="B922" s="120"/>
      <c r="C922" s="120"/>
      <c r="D922" s="120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</row>
    <row r="923" spans="1:29" ht="21" customHeight="1">
      <c r="A923" s="120"/>
      <c r="B923" s="120"/>
      <c r="C923" s="120"/>
      <c r="D923" s="120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</row>
    <row r="924" spans="1:29" ht="21" customHeight="1">
      <c r="A924" s="120"/>
      <c r="B924" s="120"/>
      <c r="C924" s="120"/>
      <c r="D924" s="120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</row>
    <row r="925" spans="1:29" ht="21" customHeight="1">
      <c r="A925" s="120"/>
      <c r="B925" s="120"/>
      <c r="C925" s="120"/>
      <c r="D925" s="120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</row>
    <row r="926" spans="1:29" ht="21" customHeight="1">
      <c r="A926" s="120"/>
      <c r="B926" s="120"/>
      <c r="C926" s="120"/>
      <c r="D926" s="120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</row>
    <row r="927" spans="1:29" ht="21" customHeight="1">
      <c r="A927" s="120"/>
      <c r="B927" s="120"/>
      <c r="C927" s="120"/>
      <c r="D927" s="120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</row>
    <row r="928" spans="1:29" ht="21" customHeight="1">
      <c r="A928" s="120"/>
      <c r="B928" s="120"/>
      <c r="C928" s="120"/>
      <c r="D928" s="120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</row>
    <row r="929" spans="1:29" ht="21" customHeight="1">
      <c r="A929" s="120"/>
      <c r="B929" s="120"/>
      <c r="C929" s="120"/>
      <c r="D929" s="120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</row>
    <row r="930" spans="1:29" ht="21" customHeight="1">
      <c r="A930" s="120"/>
      <c r="B930" s="120"/>
      <c r="C930" s="120"/>
      <c r="D930" s="120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</row>
    <row r="931" spans="1:29" ht="21" customHeight="1">
      <c r="A931" s="120"/>
      <c r="B931" s="120"/>
      <c r="C931" s="120"/>
      <c r="D931" s="120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</row>
    <row r="932" spans="1:29" ht="21" customHeight="1">
      <c r="A932" s="120"/>
      <c r="B932" s="120"/>
      <c r="C932" s="120"/>
      <c r="D932" s="120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</row>
    <row r="933" spans="1:29" ht="21" customHeight="1">
      <c r="A933" s="120"/>
      <c r="B933" s="120"/>
      <c r="C933" s="120"/>
      <c r="D933" s="120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</row>
    <row r="934" spans="1:29" ht="21" customHeight="1">
      <c r="A934" s="120"/>
      <c r="B934" s="120"/>
      <c r="C934" s="120"/>
      <c r="D934" s="120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</row>
    <row r="935" spans="1:29" ht="21" customHeight="1">
      <c r="A935" s="120"/>
      <c r="B935" s="120"/>
      <c r="C935" s="120"/>
      <c r="D935" s="120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</row>
    <row r="936" spans="1:29" ht="21" customHeight="1">
      <c r="A936" s="120"/>
      <c r="B936" s="120"/>
      <c r="C936" s="120"/>
      <c r="D936" s="120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</row>
    <row r="937" spans="1:29" ht="21" customHeight="1">
      <c r="A937" s="120"/>
      <c r="B937" s="120"/>
      <c r="C937" s="120"/>
      <c r="D937" s="120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</row>
    <row r="938" spans="1:29" ht="21" customHeight="1">
      <c r="A938" s="120"/>
      <c r="B938" s="120"/>
      <c r="C938" s="120"/>
      <c r="D938" s="120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</row>
    <row r="939" spans="1:29" ht="21" customHeight="1">
      <c r="A939" s="120"/>
      <c r="B939" s="120"/>
      <c r="C939" s="120"/>
      <c r="D939" s="120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</row>
    <row r="940" spans="1:29" ht="21" customHeight="1">
      <c r="A940" s="120"/>
      <c r="B940" s="120"/>
      <c r="C940" s="120"/>
      <c r="D940" s="120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</row>
    <row r="941" spans="1:29" ht="21" customHeight="1">
      <c r="A941" s="120"/>
      <c r="B941" s="120"/>
      <c r="C941" s="120"/>
      <c r="D941" s="120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</row>
    <row r="942" spans="1:29" ht="21" customHeight="1">
      <c r="A942" s="120"/>
      <c r="B942" s="120"/>
      <c r="C942" s="120"/>
      <c r="D942" s="120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</row>
    <row r="943" spans="1:29" ht="21" customHeight="1">
      <c r="A943" s="120"/>
      <c r="B943" s="120"/>
      <c r="C943" s="120"/>
      <c r="D943" s="120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</row>
    <row r="944" spans="1:29" ht="21" customHeight="1">
      <c r="A944" s="120"/>
      <c r="B944" s="120"/>
      <c r="C944" s="120"/>
      <c r="D944" s="120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</row>
    <row r="945" spans="1:29" ht="21" customHeight="1">
      <c r="A945" s="120"/>
      <c r="B945" s="120"/>
      <c r="C945" s="120"/>
      <c r="D945" s="120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</row>
    <row r="946" spans="1:29" ht="21" customHeight="1">
      <c r="A946" s="120"/>
      <c r="B946" s="120"/>
      <c r="C946" s="120"/>
      <c r="D946" s="120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</row>
    <row r="947" spans="1:29" ht="21" customHeight="1">
      <c r="A947" s="120"/>
      <c r="B947" s="120"/>
      <c r="C947" s="120"/>
      <c r="D947" s="120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  <c r="AB947" s="120"/>
      <c r="AC947" s="120"/>
    </row>
    <row r="948" spans="1:29" ht="21" customHeight="1">
      <c r="A948" s="120"/>
      <c r="B948" s="120"/>
      <c r="C948" s="120"/>
      <c r="D948" s="120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</row>
    <row r="949" spans="1:29" ht="21" customHeight="1">
      <c r="A949" s="120"/>
      <c r="B949" s="120"/>
      <c r="C949" s="120"/>
      <c r="D949" s="120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</row>
    <row r="950" spans="1:29" ht="21" customHeight="1">
      <c r="A950" s="120"/>
      <c r="B950" s="120"/>
      <c r="C950" s="120"/>
      <c r="D950" s="120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</row>
    <row r="951" spans="1:29" ht="21" customHeight="1">
      <c r="A951" s="120"/>
      <c r="B951" s="120"/>
      <c r="C951" s="120"/>
      <c r="D951" s="120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</row>
    <row r="952" spans="1:29" ht="21" customHeight="1">
      <c r="A952" s="120"/>
      <c r="B952" s="120"/>
      <c r="C952" s="120"/>
      <c r="D952" s="120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</row>
    <row r="953" spans="1:29" ht="21" customHeight="1">
      <c r="A953" s="120"/>
      <c r="B953" s="120"/>
      <c r="C953" s="120"/>
      <c r="D953" s="120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</row>
    <row r="954" spans="1:29" ht="21" customHeight="1">
      <c r="A954" s="120"/>
      <c r="B954" s="120"/>
      <c r="C954" s="120"/>
      <c r="D954" s="120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</row>
    <row r="955" spans="1:29" ht="21" customHeight="1">
      <c r="A955" s="120"/>
      <c r="B955" s="120"/>
      <c r="C955" s="120"/>
      <c r="D955" s="120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</row>
    <row r="956" spans="1:29" ht="21" customHeight="1">
      <c r="A956" s="120"/>
      <c r="B956" s="120"/>
      <c r="C956" s="120"/>
      <c r="D956" s="120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</row>
    <row r="957" spans="1:29" ht="21" customHeight="1">
      <c r="A957" s="120"/>
      <c r="B957" s="120"/>
      <c r="C957" s="120"/>
      <c r="D957" s="120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</row>
    <row r="958" spans="1:29" ht="21" customHeight="1">
      <c r="A958" s="120"/>
      <c r="B958" s="120"/>
      <c r="C958" s="120"/>
      <c r="D958" s="120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</row>
    <row r="959" spans="1:29" ht="21" customHeight="1">
      <c r="A959" s="120"/>
      <c r="B959" s="120"/>
      <c r="C959" s="120"/>
      <c r="D959" s="120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</row>
    <row r="960" spans="1:29" ht="21" customHeight="1">
      <c r="A960" s="120"/>
      <c r="B960" s="120"/>
      <c r="C960" s="120"/>
      <c r="D960" s="120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</row>
    <row r="961" spans="1:29" ht="21" customHeight="1">
      <c r="A961" s="120"/>
      <c r="B961" s="120"/>
      <c r="C961" s="120"/>
      <c r="D961" s="120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</row>
    <row r="962" spans="1:29" ht="21" customHeight="1">
      <c r="A962" s="120"/>
      <c r="B962" s="120"/>
      <c r="C962" s="120"/>
      <c r="D962" s="120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</row>
    <row r="963" spans="1:29" ht="21" customHeight="1">
      <c r="A963" s="120"/>
      <c r="B963" s="120"/>
      <c r="C963" s="120"/>
      <c r="D963" s="120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</row>
    <row r="964" spans="1:29" ht="21" customHeight="1">
      <c r="A964" s="120"/>
      <c r="B964" s="120"/>
      <c r="C964" s="120"/>
      <c r="D964" s="120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</row>
    <row r="965" spans="1:29" ht="21" customHeight="1">
      <c r="A965" s="120"/>
      <c r="B965" s="120"/>
      <c r="C965" s="120"/>
      <c r="D965" s="120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</row>
    <row r="966" spans="1:29" ht="21" customHeight="1">
      <c r="A966" s="120"/>
      <c r="B966" s="120"/>
      <c r="C966" s="120"/>
      <c r="D966" s="120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</row>
    <row r="967" spans="1:29" ht="21" customHeight="1">
      <c r="A967" s="120"/>
      <c r="B967" s="120"/>
      <c r="C967" s="120"/>
      <c r="D967" s="120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</row>
    <row r="968" spans="1:29" ht="21" customHeight="1">
      <c r="A968" s="120"/>
      <c r="B968" s="120"/>
      <c r="C968" s="120"/>
      <c r="D968" s="120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</row>
    <row r="969" spans="1:29" ht="21" customHeight="1">
      <c r="A969" s="120"/>
      <c r="B969" s="120"/>
      <c r="C969" s="120"/>
      <c r="D969" s="120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</row>
    <row r="970" spans="1:29" ht="21" customHeight="1">
      <c r="A970" s="120"/>
      <c r="B970" s="120"/>
      <c r="C970" s="120"/>
      <c r="D970" s="120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</row>
    <row r="971" spans="1:29" ht="21" customHeight="1">
      <c r="A971" s="120"/>
      <c r="B971" s="120"/>
      <c r="C971" s="120"/>
      <c r="D971" s="120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</row>
    <row r="972" spans="1:29" ht="21" customHeight="1">
      <c r="A972" s="120"/>
      <c r="B972" s="120"/>
      <c r="C972" s="120"/>
      <c r="D972" s="120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</row>
    <row r="973" spans="1:29" ht="21" customHeight="1">
      <c r="A973" s="120"/>
      <c r="B973" s="120"/>
      <c r="C973" s="120"/>
      <c r="D973" s="120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</row>
    <row r="974" spans="1:29" ht="21" customHeight="1">
      <c r="A974" s="120"/>
      <c r="B974" s="120"/>
      <c r="C974" s="120"/>
      <c r="D974" s="120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</row>
    <row r="975" spans="1:29" ht="21" customHeight="1">
      <c r="A975" s="120"/>
      <c r="B975" s="120"/>
      <c r="C975" s="120"/>
      <c r="D975" s="120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</row>
    <row r="976" spans="1:29" ht="21" customHeight="1">
      <c r="A976" s="120"/>
      <c r="B976" s="120"/>
      <c r="C976" s="120"/>
      <c r="D976" s="120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</row>
    <row r="977" spans="1:29" ht="21" customHeight="1">
      <c r="A977" s="120"/>
      <c r="B977" s="120"/>
      <c r="C977" s="120"/>
      <c r="D977" s="120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</row>
    <row r="978" spans="1:29" ht="21" customHeight="1">
      <c r="A978" s="120"/>
      <c r="B978" s="120"/>
      <c r="C978" s="120"/>
      <c r="D978" s="120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</row>
    <row r="979" spans="1:29" ht="21" customHeight="1">
      <c r="A979" s="120"/>
      <c r="B979" s="120"/>
      <c r="C979" s="120"/>
      <c r="D979" s="120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</row>
    <row r="980" spans="1:29" ht="21" customHeight="1">
      <c r="A980" s="120"/>
      <c r="B980" s="120"/>
      <c r="C980" s="120"/>
      <c r="D980" s="120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</row>
    <row r="981" spans="1:29" ht="21" customHeight="1">
      <c r="A981" s="120"/>
      <c r="B981" s="120"/>
      <c r="C981" s="120"/>
      <c r="D981" s="120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</row>
    <row r="982" spans="1:29" ht="21" customHeight="1">
      <c r="A982" s="120"/>
      <c r="B982" s="120"/>
      <c r="C982" s="120"/>
      <c r="D982" s="120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</row>
    <row r="983" spans="1:29" ht="21" customHeight="1">
      <c r="A983" s="120"/>
      <c r="B983" s="120"/>
      <c r="C983" s="120"/>
      <c r="D983" s="120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</row>
    <row r="984" spans="1:29" ht="21" customHeight="1">
      <c r="A984" s="120"/>
      <c r="B984" s="120"/>
      <c r="C984" s="120"/>
      <c r="D984" s="120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</row>
    <row r="985" spans="1:29" ht="21" customHeight="1">
      <c r="A985" s="120"/>
      <c r="B985" s="120"/>
      <c r="C985" s="120"/>
      <c r="D985" s="120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</row>
    <row r="986" spans="1:29" ht="21" customHeight="1">
      <c r="A986" s="120"/>
      <c r="B986" s="120"/>
      <c r="C986" s="120"/>
      <c r="D986" s="120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</row>
    <row r="987" spans="1:29" ht="21" customHeight="1">
      <c r="A987" s="120"/>
      <c r="B987" s="120"/>
      <c r="C987" s="120"/>
      <c r="D987" s="120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</row>
    <row r="988" spans="1:29" ht="21" customHeight="1">
      <c r="A988" s="120"/>
      <c r="B988" s="120"/>
      <c r="C988" s="120"/>
      <c r="D988" s="120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</row>
    <row r="989" spans="1:29" ht="21" customHeight="1">
      <c r="A989" s="120"/>
      <c r="B989" s="120"/>
      <c r="C989" s="120"/>
      <c r="D989" s="120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</row>
    <row r="990" spans="1:29" ht="21" customHeight="1">
      <c r="A990" s="120"/>
      <c r="B990" s="120"/>
      <c r="C990" s="120"/>
      <c r="D990" s="120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</row>
    <row r="991" spans="1:29" ht="21" customHeight="1">
      <c r="A991" s="120"/>
      <c r="B991" s="120"/>
      <c r="C991" s="120"/>
      <c r="D991" s="120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</row>
    <row r="992" spans="1:29" ht="21" customHeight="1">
      <c r="A992" s="120"/>
      <c r="B992" s="120"/>
      <c r="C992" s="120"/>
      <c r="D992" s="120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</row>
    <row r="993" spans="1:29" ht="21" customHeight="1">
      <c r="A993" s="120"/>
      <c r="B993" s="120"/>
      <c r="C993" s="120"/>
      <c r="D993" s="120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</row>
    <row r="994" spans="1:29" ht="21" customHeight="1">
      <c r="A994" s="120"/>
      <c r="B994" s="120"/>
      <c r="C994" s="120"/>
      <c r="D994" s="120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</row>
    <row r="995" spans="1:29" ht="21" customHeight="1">
      <c r="A995" s="120"/>
      <c r="B995" s="120"/>
      <c r="C995" s="120"/>
      <c r="D995" s="120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</row>
    <row r="996" spans="1:29" ht="21" customHeight="1">
      <c r="A996" s="120"/>
      <c r="B996" s="120"/>
      <c r="C996" s="120"/>
      <c r="D996" s="120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</row>
    <row r="997" spans="1:29" ht="21" customHeight="1">
      <c r="A997" s="120"/>
      <c r="B997" s="120"/>
      <c r="C997" s="120"/>
      <c r="D997" s="120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</row>
    <row r="998" spans="1:29" ht="21" customHeight="1">
      <c r="A998" s="120"/>
      <c r="B998" s="120"/>
      <c r="C998" s="120"/>
      <c r="D998" s="120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</row>
    <row r="999" spans="1:29" ht="21" customHeight="1">
      <c r="A999" s="120"/>
      <c r="B999" s="120"/>
      <c r="C999" s="120"/>
      <c r="D999" s="120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</row>
    <row r="1000" spans="1:29" ht="21" customHeight="1">
      <c r="A1000" s="120"/>
      <c r="B1000" s="120"/>
      <c r="C1000" s="120"/>
      <c r="D1000" s="120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</row>
  </sheetData>
  <sheetProtection algorithmName="SHA-512" hashValue="KDag8HdETOlBPkJW0ztiHELHnOi+WdIUiGl9gCgxk4ZkUu0iQW5amCj8Wf8u26K46Dn2p2khFOP9VDhIZzaapA==" saltValue="GwRmsirV2BAdX5Zz2Hc7zg==" spinCount="100000" sheet="1" objects="1" scenarios="1"/>
  <mergeCells count="3">
    <mergeCell ref="B1:I1"/>
    <mergeCell ref="L1:S1"/>
    <mergeCell ref="V1:AC1"/>
  </mergeCells>
  <phoneticPr fontId="1" type="noConversion"/>
  <pageMargins left="0.7" right="0.7" top="0.75" bottom="0.75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F27"/>
  <sheetViews>
    <sheetView zoomScaleNormal="100" workbookViewId="0">
      <selection activeCell="N4" sqref="N4:AE4"/>
    </sheetView>
  </sheetViews>
  <sheetFormatPr defaultRowHeight="17"/>
  <cols>
    <col min="1" max="1" width="0.1796875" customWidth="1"/>
    <col min="2" max="31" width="3.6328125" customWidth="1"/>
    <col min="32" max="32" width="0.36328125" hidden="1" customWidth="1"/>
    <col min="33" max="33" width="0" hidden="1" customWidth="1"/>
  </cols>
  <sheetData>
    <row r="1" spans="2:31" ht="1" customHeight="1" thickBot="1"/>
    <row r="2" spans="2:31" ht="14" customHeight="1">
      <c r="B2" s="218" t="s">
        <v>85</v>
      </c>
      <c r="C2" s="219"/>
      <c r="D2" s="219"/>
      <c r="E2" s="219"/>
      <c r="F2" s="219"/>
      <c r="G2" s="276"/>
      <c r="H2" s="275" t="s">
        <v>86</v>
      </c>
      <c r="I2" s="219"/>
      <c r="J2" s="276"/>
      <c r="K2" s="220"/>
      <c r="L2" s="221"/>
      <c r="M2" s="783"/>
      <c r="N2" s="777" t="s">
        <v>474</v>
      </c>
      <c r="O2" s="778"/>
      <c r="P2" s="777" t="s">
        <v>473</v>
      </c>
      <c r="Q2" s="778"/>
      <c r="R2" s="777" t="s">
        <v>472</v>
      </c>
      <c r="S2" s="778"/>
      <c r="T2" s="773" t="s">
        <v>471</v>
      </c>
      <c r="U2" s="774"/>
      <c r="V2" s="775" t="s">
        <v>470</v>
      </c>
      <c r="W2" s="776"/>
      <c r="X2" s="791" t="s">
        <v>469</v>
      </c>
      <c r="Y2" s="792"/>
      <c r="Z2" s="787" t="s">
        <v>468</v>
      </c>
      <c r="AA2" s="788"/>
      <c r="AB2" s="787" t="s">
        <v>467</v>
      </c>
      <c r="AC2" s="788"/>
      <c r="AD2" s="787" t="s">
        <v>466</v>
      </c>
      <c r="AE2" s="788"/>
    </row>
    <row r="3" spans="2:31" ht="14" customHeight="1">
      <c r="B3" s="779" t="s">
        <v>465</v>
      </c>
      <c r="C3" s="417"/>
      <c r="D3" s="417"/>
      <c r="E3" s="417"/>
      <c r="F3" s="417"/>
      <c r="G3" s="418"/>
      <c r="H3" s="333" t="s">
        <v>13</v>
      </c>
      <c r="I3" s="334"/>
      <c r="J3" s="335"/>
      <c r="K3" s="405" t="s">
        <v>114</v>
      </c>
      <c r="L3" s="406"/>
      <c r="M3" s="786"/>
      <c r="N3" s="771"/>
      <c r="O3" s="772"/>
      <c r="P3" s="771"/>
      <c r="Q3" s="772"/>
      <c r="R3" s="771"/>
      <c r="S3" s="772"/>
      <c r="T3" s="771"/>
      <c r="U3" s="772"/>
      <c r="V3" s="771"/>
      <c r="W3" s="772"/>
      <c r="X3" s="771"/>
      <c r="Y3" s="772"/>
      <c r="Z3" s="789" t="str">
        <f>IF(OR(LEN(TRIM(N3))&gt;0, LEN(TRIM(P3))&gt;0, LEN(TRIM(R3))&gt;0),SUM(N3:R3),"")</f>
        <v/>
      </c>
      <c r="AA3" s="790"/>
      <c r="AB3" s="789" t="str">
        <f>IF(OR(LEN(TRIM(T3))&gt;0, LEN(TRIM(V3))&gt;0, LEN(TRIM(X3))&gt;0),SUM(T3:X3),"")</f>
        <v/>
      </c>
      <c r="AC3" s="790"/>
      <c r="AD3" s="789" t="str">
        <f>IF(AND(LEN(TRIM(Z3))&gt;0, LEN(TRIM(AB3))&gt;0),Z3+AB3,IF(AND(LEN(TRIM(Z3))&gt;0, LEN(TRIM(AB3))=0),Z3,IF(AND(LEN(TRIM(Z3))=0, LEN(TRIM(AB3))&gt;0),AB3,"")))</f>
        <v/>
      </c>
      <c r="AE3" s="790"/>
    </row>
    <row r="4" spans="2:31" ht="14" customHeight="1" thickBot="1">
      <c r="B4" s="780" t="s">
        <v>464</v>
      </c>
      <c r="C4" s="781"/>
      <c r="D4" s="781"/>
      <c r="E4" s="781"/>
      <c r="F4" s="781"/>
      <c r="G4" s="782"/>
      <c r="H4" s="166"/>
      <c r="I4" s="42"/>
      <c r="J4" s="165"/>
      <c r="K4" s="405" t="s">
        <v>463</v>
      </c>
      <c r="L4" s="406"/>
      <c r="M4" s="786"/>
      <c r="N4" s="784"/>
      <c r="O4" s="785"/>
      <c r="P4" s="784"/>
      <c r="Q4" s="785"/>
      <c r="R4" s="784"/>
      <c r="S4" s="785"/>
      <c r="T4" s="784"/>
      <c r="U4" s="785"/>
      <c r="V4" s="784"/>
      <c r="W4" s="785"/>
      <c r="X4" s="784"/>
      <c r="Y4" s="785"/>
      <c r="Z4" s="784"/>
      <c r="AA4" s="785"/>
      <c r="AB4" s="784"/>
      <c r="AC4" s="785"/>
      <c r="AD4" s="784"/>
      <c r="AE4" s="785"/>
    </row>
    <row r="5" spans="2:31" ht="14" customHeight="1" thickBot="1">
      <c r="B5" s="309" t="s">
        <v>24</v>
      </c>
      <c r="C5" s="310"/>
      <c r="D5" s="310"/>
      <c r="E5" s="310"/>
      <c r="F5" s="310"/>
      <c r="G5" s="311"/>
      <c r="H5" s="793"/>
      <c r="I5" s="794"/>
      <c r="J5" s="794"/>
      <c r="K5" s="794"/>
      <c r="L5" s="794"/>
      <c r="M5" s="794"/>
      <c r="N5" s="794"/>
      <c r="O5" s="794"/>
      <c r="P5" s="794"/>
      <c r="Q5" s="794"/>
      <c r="R5" s="794"/>
      <c r="S5" s="794"/>
      <c r="T5" s="794"/>
      <c r="U5" s="794"/>
      <c r="V5" s="794"/>
      <c r="W5" s="794"/>
      <c r="X5" s="794"/>
      <c r="Y5" s="794"/>
      <c r="Z5" s="794"/>
      <c r="AA5" s="794"/>
      <c r="AB5" s="794"/>
      <c r="AC5" s="794"/>
      <c r="AD5" s="794"/>
      <c r="AE5" s="795"/>
    </row>
    <row r="6" spans="2:31" hidden="1"/>
    <row r="7" spans="2:31" hidden="1"/>
    <row r="8" spans="2:31" hidden="1"/>
    <row r="9" spans="2:31" hidden="1"/>
    <row r="10" spans="2:31" hidden="1"/>
    <row r="11" spans="2:31" hidden="1"/>
    <row r="12" spans="2:31" hidden="1"/>
    <row r="13" spans="2:31" hidden="1"/>
    <row r="14" spans="2:31" hidden="1"/>
    <row r="15" spans="2:31" hidden="1"/>
    <row r="16" spans="2:31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</sheetData>
  <sheetProtection algorithmName="SHA-512" hashValue="pi5uta+X0uohw5cQpFeCH2Bc7wDXQRwckQkbva6B0G0jNHUSArCWkBNXQO8bTF+9oiaWfyAH9giFpzAS0/aTyw==" saltValue="UKfjyDgcQjgCmuZupeeNmw==" spinCount="100000" sheet="1" formatRows="0" selectLockedCells="1"/>
  <mergeCells count="37">
    <mergeCell ref="B5:G5"/>
    <mergeCell ref="H5:AE5"/>
    <mergeCell ref="Z4:AA4"/>
    <mergeCell ref="AB4:AC4"/>
    <mergeCell ref="AD4:AE4"/>
    <mergeCell ref="X4:Y4"/>
    <mergeCell ref="V4:W4"/>
    <mergeCell ref="T4:U4"/>
    <mergeCell ref="AD2:AE2"/>
    <mergeCell ref="Z3:AA3"/>
    <mergeCell ref="X3:Y3"/>
    <mergeCell ref="AB2:AC2"/>
    <mergeCell ref="Z2:AA2"/>
    <mergeCell ref="AB3:AC3"/>
    <mergeCell ref="AD3:AE3"/>
    <mergeCell ref="X2:Y2"/>
    <mergeCell ref="B2:G2"/>
    <mergeCell ref="B3:G3"/>
    <mergeCell ref="R2:S2"/>
    <mergeCell ref="R3:S3"/>
    <mergeCell ref="B4:G4"/>
    <mergeCell ref="K2:M2"/>
    <mergeCell ref="H2:J2"/>
    <mergeCell ref="N4:O4"/>
    <mergeCell ref="N2:O2"/>
    <mergeCell ref="N3:O3"/>
    <mergeCell ref="R4:S4"/>
    <mergeCell ref="P4:Q4"/>
    <mergeCell ref="H3:J3"/>
    <mergeCell ref="K3:M3"/>
    <mergeCell ref="K4:M4"/>
    <mergeCell ref="V3:W3"/>
    <mergeCell ref="T2:U2"/>
    <mergeCell ref="V2:W2"/>
    <mergeCell ref="P2:Q2"/>
    <mergeCell ref="P3:Q3"/>
    <mergeCell ref="T3:U3"/>
  </mergeCells>
  <phoneticPr fontId="1" type="noConversion"/>
  <pageMargins left="0" right="0" top="0.15748031496062992" bottom="0.15748031496062992" header="0.31496062992125984" footer="0.31496062992125984"/>
  <pageSetup paperSize="9" scale="91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F127"/>
  <sheetViews>
    <sheetView zoomScaleNormal="100" workbookViewId="0">
      <selection activeCell="H3" sqref="H3:J3"/>
    </sheetView>
  </sheetViews>
  <sheetFormatPr defaultRowHeight="17"/>
  <cols>
    <col min="1" max="1" width="0.1796875" customWidth="1"/>
    <col min="2" max="31" width="3.6328125" customWidth="1"/>
    <col min="32" max="32" width="0.36328125" hidden="1" customWidth="1"/>
    <col min="33" max="33" width="0" hidden="1" customWidth="1"/>
  </cols>
  <sheetData>
    <row r="1" spans="2:31" s="24" customFormat="1" ht="1" customHeight="1" thickBot="1"/>
    <row r="2" spans="2:31">
      <c r="B2" s="218" t="s">
        <v>85</v>
      </c>
      <c r="C2" s="219"/>
      <c r="D2" s="219"/>
      <c r="E2" s="219"/>
      <c r="F2" s="219"/>
      <c r="G2" s="276"/>
      <c r="H2" s="275" t="s">
        <v>86</v>
      </c>
      <c r="I2" s="219"/>
      <c r="J2" s="276"/>
      <c r="K2" s="305" t="s">
        <v>18</v>
      </c>
      <c r="L2" s="545"/>
      <c r="M2" s="811" t="s">
        <v>486</v>
      </c>
      <c r="N2" s="812"/>
      <c r="O2" s="813"/>
      <c r="P2" s="811" t="s">
        <v>485</v>
      </c>
      <c r="Q2" s="812"/>
      <c r="R2" s="813"/>
      <c r="S2" s="811" t="s">
        <v>484</v>
      </c>
      <c r="T2" s="812"/>
      <c r="U2" s="813"/>
      <c r="V2" s="825" t="s">
        <v>483</v>
      </c>
      <c r="W2" s="823" t="s">
        <v>482</v>
      </c>
      <c r="X2" s="295"/>
      <c r="Y2" s="295"/>
      <c r="Z2" s="295"/>
      <c r="AA2" s="295"/>
      <c r="AB2" s="295"/>
      <c r="AC2" s="295"/>
      <c r="AD2" s="295"/>
      <c r="AE2" s="296"/>
    </row>
    <row r="3" spans="2:31" ht="17.5" thickBot="1">
      <c r="B3" s="796" t="s">
        <v>481</v>
      </c>
      <c r="C3" s="797"/>
      <c r="D3" s="797"/>
      <c r="E3" s="797"/>
      <c r="F3" s="797"/>
      <c r="G3" s="798"/>
      <c r="H3" s="321"/>
      <c r="I3" s="322"/>
      <c r="J3" s="323"/>
      <c r="K3" s="477" t="str">
        <f>IF(I9=1,VLOOKUP(G9,E20:S127,13,FALSE),"")</f>
        <v/>
      </c>
      <c r="L3" s="828"/>
      <c r="M3" s="814"/>
      <c r="N3" s="815"/>
      <c r="O3" s="816"/>
      <c r="P3" s="814"/>
      <c r="Q3" s="815"/>
      <c r="R3" s="816"/>
      <c r="S3" s="814"/>
      <c r="T3" s="815"/>
      <c r="U3" s="816"/>
      <c r="V3" s="826"/>
      <c r="W3" s="824"/>
      <c r="X3" s="301"/>
      <c r="Y3" s="301"/>
      <c r="Z3" s="301"/>
      <c r="AA3" s="301"/>
      <c r="AB3" s="301"/>
      <c r="AC3" s="301"/>
      <c r="AD3" s="301"/>
      <c r="AE3" s="302"/>
    </row>
    <row r="4" spans="2:31">
      <c r="B4" s="799"/>
      <c r="C4" s="800"/>
      <c r="D4" s="800"/>
      <c r="E4" s="800"/>
      <c r="F4" s="800"/>
      <c r="G4" s="801"/>
      <c r="H4" s="333" t="s">
        <v>94</v>
      </c>
      <c r="I4" s="334"/>
      <c r="J4" s="335"/>
      <c r="K4" s="479"/>
      <c r="L4" s="829"/>
      <c r="M4" s="588"/>
      <c r="N4" s="806"/>
      <c r="O4" s="807"/>
      <c r="P4" s="588"/>
      <c r="Q4" s="806"/>
      <c r="R4" s="807"/>
      <c r="S4" s="588"/>
      <c r="T4" s="806"/>
      <c r="U4" s="807"/>
      <c r="V4" s="826"/>
      <c r="W4" s="802" t="s">
        <v>480</v>
      </c>
      <c r="X4" s="306"/>
      <c r="Y4" s="545"/>
      <c r="Z4" s="275" t="s">
        <v>479</v>
      </c>
      <c r="AA4" s="219"/>
      <c r="AB4" s="219"/>
      <c r="AC4" s="219"/>
      <c r="AD4" s="219"/>
      <c r="AE4" s="487"/>
    </row>
    <row r="5" spans="2:31">
      <c r="B5" s="817" t="s">
        <v>464</v>
      </c>
      <c r="C5" s="818"/>
      <c r="D5" s="818"/>
      <c r="E5" s="818"/>
      <c r="F5" s="818"/>
      <c r="G5" s="819"/>
      <c r="H5" s="58"/>
      <c r="I5" s="59"/>
      <c r="J5" s="59"/>
      <c r="K5" s="481"/>
      <c r="L5" s="830"/>
      <c r="M5" s="808"/>
      <c r="N5" s="809"/>
      <c r="O5" s="810"/>
      <c r="P5" s="808"/>
      <c r="Q5" s="809"/>
      <c r="R5" s="810"/>
      <c r="S5" s="808"/>
      <c r="T5" s="809"/>
      <c r="U5" s="810"/>
      <c r="V5" s="827"/>
      <c r="W5" s="803" t="str">
        <f>IF(LEN(TRIM(M4))+ LEN(TRIM(P4))+ LEN(TRIM(S4))&gt;0,SUM(M4:S4),"")</f>
        <v/>
      </c>
      <c r="X5" s="804"/>
      <c r="Y5" s="805"/>
      <c r="Z5" s="483" t="str">
        <f>IF(AND(LEN(TRIM(W5))&gt;0,W5&lt;AD5,I9=1,U16&gt;0),"●未達",IF(AND(LEN(TRIM(W5))&gt;0,W5&gt;=AD5,I9=1,U16&gt;0),"○已達",""))</f>
        <v/>
      </c>
      <c r="AA5" s="484"/>
      <c r="AB5" s="509" t="str">
        <f>IF(LEN(TRIM(W5))&gt;0,K3,"")</f>
        <v/>
      </c>
      <c r="AC5" s="509"/>
      <c r="AD5" s="523" t="str">
        <f>IF(AND(LEN(TRIM(W5))&gt;0,I9=1,U16&gt;0),U16,"")</f>
        <v/>
      </c>
      <c r="AE5" s="524"/>
    </row>
    <row r="6" spans="2:31" ht="17.5" thickBot="1">
      <c r="B6" s="491" t="s">
        <v>17</v>
      </c>
      <c r="C6" s="492"/>
      <c r="D6" s="492"/>
      <c r="E6" s="493"/>
      <c r="F6" s="71"/>
      <c r="G6" s="820" t="s">
        <v>24</v>
      </c>
      <c r="H6" s="821"/>
      <c r="I6" s="821"/>
      <c r="J6" s="822"/>
      <c r="K6" s="506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7"/>
      <c r="AE6" s="508"/>
    </row>
    <row r="7" spans="2:31" s="24" customFormat="1" hidden="1">
      <c r="B7" s="47" t="s">
        <v>478</v>
      </c>
      <c r="S7" s="31"/>
      <c r="T7" s="170">
        <f>IF(G10=11,C9,0)</f>
        <v>0</v>
      </c>
      <c r="U7" s="169">
        <f>IF(G10=11,D9,0)</f>
        <v>0</v>
      </c>
    </row>
    <row r="8" spans="2:31" s="24" customFormat="1" hidden="1">
      <c r="B8" s="47"/>
      <c r="C8" s="25" t="s">
        <v>477</v>
      </c>
      <c r="D8" s="25" t="s">
        <v>476</v>
      </c>
      <c r="F8" s="74"/>
      <c r="I8" s="30"/>
      <c r="J8" s="30"/>
      <c r="K8" s="30"/>
      <c r="L8" s="30"/>
      <c r="M8" s="30"/>
      <c r="N8" s="30"/>
      <c r="O8" s="30"/>
      <c r="P8" s="30"/>
      <c r="Q8" s="30"/>
      <c r="S8" s="31"/>
      <c r="T8" s="170">
        <f>IF(G10=21,C10,0)</f>
        <v>0</v>
      </c>
      <c r="U8" s="169">
        <f>IF(G10=21,D10,0)</f>
        <v>0</v>
      </c>
    </row>
    <row r="9" spans="2:31" s="24" customFormat="1" hidden="1">
      <c r="B9" s="24">
        <v>1</v>
      </c>
      <c r="C9" s="24">
        <v>5</v>
      </c>
      <c r="D9" s="24">
        <v>15</v>
      </c>
      <c r="F9" s="33" t="s">
        <v>209</v>
      </c>
      <c r="G9" s="34">
        <f>F6*100+I5</f>
        <v>0</v>
      </c>
      <c r="H9" s="25" t="s">
        <v>140</v>
      </c>
      <c r="I9" s="30">
        <f>IF(AND(G9&gt;100,F6*I5&gt;0,F6&lt;10,I5&lt;13),1,0)</f>
        <v>0</v>
      </c>
      <c r="J9" s="30"/>
      <c r="K9" s="30"/>
      <c r="L9" s="30"/>
      <c r="M9" s="30"/>
      <c r="N9" s="30"/>
      <c r="O9" s="30"/>
      <c r="P9" s="30"/>
      <c r="Q9" s="30"/>
      <c r="S9" s="31"/>
      <c r="T9" s="170">
        <f>IF(G10=31,C11,0)</f>
        <v>0</v>
      </c>
      <c r="U9" s="169">
        <f>IF(G10=31,D11,0)</f>
        <v>0</v>
      </c>
    </row>
    <row r="10" spans="2:31" s="24" customFormat="1" hidden="1">
      <c r="B10" s="24">
        <v>2</v>
      </c>
      <c r="C10" s="24">
        <v>5</v>
      </c>
      <c r="D10" s="24">
        <v>15</v>
      </c>
      <c r="F10" s="33" t="s">
        <v>475</v>
      </c>
      <c r="G10" s="34" t="str">
        <f>IF(I9=1,VLOOKUP(G9,E20:T127,16,FALSE),"")</f>
        <v/>
      </c>
      <c r="I10" s="30"/>
      <c r="J10" s="30"/>
      <c r="K10" s="30"/>
      <c r="L10" s="30"/>
      <c r="M10" s="30"/>
      <c r="N10" s="30"/>
      <c r="O10" s="30"/>
      <c r="P10" s="30"/>
      <c r="Q10" s="30"/>
      <c r="S10" s="31"/>
      <c r="T10" s="170">
        <f>IF(G10=41,C12,0)</f>
        <v>0</v>
      </c>
      <c r="U10" s="169">
        <f>IF(G10=41,D12,0)</f>
        <v>0</v>
      </c>
    </row>
    <row r="11" spans="2:31" s="24" customFormat="1" hidden="1">
      <c r="B11" s="24">
        <v>3</v>
      </c>
      <c r="C11" s="24">
        <v>5</v>
      </c>
      <c r="D11" s="24">
        <v>15</v>
      </c>
      <c r="I11" s="30"/>
      <c r="J11" s="30"/>
      <c r="K11" s="30"/>
      <c r="L11" s="30"/>
      <c r="M11" s="30"/>
      <c r="N11" s="30"/>
      <c r="O11" s="30"/>
      <c r="P11" s="30"/>
      <c r="Q11" s="30"/>
      <c r="S11" s="31"/>
      <c r="T11" s="170">
        <f>IF(G10=51,C13,0)</f>
        <v>0</v>
      </c>
      <c r="U11" s="169">
        <f>IF(G10=51,D13,0)</f>
        <v>0</v>
      </c>
    </row>
    <row r="12" spans="2:31" s="24" customFormat="1" hidden="1">
      <c r="B12" s="24">
        <v>4</v>
      </c>
      <c r="C12" s="24">
        <v>5</v>
      </c>
      <c r="D12" s="24">
        <v>16</v>
      </c>
      <c r="I12" s="30"/>
      <c r="J12" s="30"/>
      <c r="K12" s="30"/>
      <c r="L12" s="30"/>
      <c r="M12" s="30"/>
      <c r="N12" s="30"/>
      <c r="O12" s="30"/>
      <c r="P12" s="30"/>
      <c r="Q12" s="30"/>
      <c r="S12" s="31"/>
      <c r="T12" s="170">
        <f>IF(G10=61,C14,0)</f>
        <v>0</v>
      </c>
      <c r="U12" s="169">
        <f>IF(G10=61,D14,0)</f>
        <v>0</v>
      </c>
    </row>
    <row r="13" spans="2:31" s="24" customFormat="1" hidden="1">
      <c r="B13" s="24">
        <v>5</v>
      </c>
      <c r="C13" s="24">
        <v>5</v>
      </c>
      <c r="D13" s="24">
        <v>16</v>
      </c>
      <c r="I13" s="30"/>
      <c r="J13" s="30"/>
      <c r="K13" s="30"/>
      <c r="L13" s="30"/>
      <c r="M13" s="30"/>
      <c r="N13" s="30"/>
      <c r="O13" s="30"/>
      <c r="P13" s="30"/>
      <c r="Q13" s="30"/>
      <c r="S13" s="31"/>
      <c r="T13" s="170">
        <f>IF(G10=71,C15,0)</f>
        <v>0</v>
      </c>
      <c r="U13" s="169">
        <f>IF(G10=71,D15,0)</f>
        <v>0</v>
      </c>
    </row>
    <row r="14" spans="2:31" s="24" customFormat="1" hidden="1">
      <c r="B14" s="24">
        <v>6</v>
      </c>
      <c r="C14" s="24">
        <v>5</v>
      </c>
      <c r="D14" s="24">
        <v>16</v>
      </c>
      <c r="I14" s="30"/>
      <c r="J14" s="30"/>
      <c r="K14" s="30"/>
      <c r="L14" s="30"/>
      <c r="M14" s="30"/>
      <c r="N14" s="30"/>
      <c r="O14" s="30"/>
      <c r="P14" s="30"/>
      <c r="Q14" s="30"/>
      <c r="S14" s="31"/>
      <c r="T14" s="170">
        <f>IF(G10=81,C16,0)</f>
        <v>0</v>
      </c>
      <c r="U14" s="169">
        <f>IF(G10=81,D16,0)</f>
        <v>0</v>
      </c>
    </row>
    <row r="15" spans="2:31" s="24" customFormat="1" hidden="1">
      <c r="B15" s="24">
        <v>7</v>
      </c>
      <c r="C15" s="24">
        <v>6</v>
      </c>
      <c r="D15" s="24">
        <v>16</v>
      </c>
      <c r="I15" s="30"/>
      <c r="J15" s="30"/>
      <c r="K15" s="30"/>
      <c r="L15" s="30"/>
      <c r="M15" s="30"/>
      <c r="N15" s="30"/>
      <c r="O15" s="30"/>
      <c r="P15" s="30"/>
      <c r="Q15" s="30"/>
      <c r="S15" s="31"/>
      <c r="T15" s="170">
        <f>IF(G10=91,C17,0)</f>
        <v>0</v>
      </c>
      <c r="U15" s="169">
        <f>IF(G10=91,D17,0)</f>
        <v>0</v>
      </c>
    </row>
    <row r="16" spans="2:31" s="24" customFormat="1" hidden="1">
      <c r="B16" s="24">
        <v>8</v>
      </c>
      <c r="C16" s="24">
        <v>6</v>
      </c>
      <c r="D16" s="24">
        <v>16</v>
      </c>
      <c r="I16" s="30"/>
      <c r="J16" s="30"/>
      <c r="K16" s="30"/>
      <c r="L16" s="30"/>
      <c r="M16" s="30"/>
      <c r="N16" s="30"/>
      <c r="O16" s="30"/>
      <c r="P16" s="30"/>
      <c r="Q16" s="30"/>
      <c r="S16" s="31"/>
      <c r="T16" s="168">
        <f>SUM(T7:T15)</f>
        <v>0</v>
      </c>
      <c r="U16" s="167">
        <f>SUM(U7:U15)</f>
        <v>0</v>
      </c>
    </row>
    <row r="17" spans="2:25" s="24" customFormat="1" hidden="1">
      <c r="B17" s="24">
        <v>9</v>
      </c>
      <c r="C17" s="24">
        <v>6</v>
      </c>
      <c r="D17" s="24">
        <v>16</v>
      </c>
      <c r="I17" s="30"/>
      <c r="J17" s="30"/>
      <c r="K17" s="30"/>
      <c r="L17" s="30"/>
      <c r="M17" s="30"/>
      <c r="N17" s="30"/>
      <c r="O17" s="30"/>
      <c r="P17" s="30"/>
      <c r="Q17" s="30"/>
      <c r="S17" s="31"/>
      <c r="T17" s="114"/>
    </row>
    <row r="18" spans="2:25" s="24" customFormat="1" hidden="1">
      <c r="B18" s="47"/>
      <c r="I18" s="30"/>
      <c r="J18" s="30"/>
      <c r="K18" s="30"/>
      <c r="L18" s="30"/>
      <c r="M18" s="30"/>
      <c r="N18" s="30"/>
      <c r="O18" s="30"/>
      <c r="P18" s="30"/>
      <c r="Q18" s="30"/>
      <c r="S18" s="25"/>
      <c r="T18" s="114"/>
    </row>
    <row r="19" spans="2:25" s="24" customFormat="1" hidden="1">
      <c r="B19" s="24" t="s">
        <v>28</v>
      </c>
      <c r="F19" s="25" t="s">
        <v>26</v>
      </c>
      <c r="G19" s="25" t="s">
        <v>29</v>
      </c>
      <c r="H19" s="25" t="s">
        <v>30</v>
      </c>
      <c r="I19" s="25" t="s">
        <v>31</v>
      </c>
      <c r="J19" s="25" t="s">
        <v>32</v>
      </c>
      <c r="K19" s="25" t="s">
        <v>33</v>
      </c>
      <c r="L19" s="25" t="s">
        <v>34</v>
      </c>
      <c r="M19" s="25" t="s">
        <v>35</v>
      </c>
      <c r="N19" s="25" t="s">
        <v>36</v>
      </c>
      <c r="O19" s="25" t="s">
        <v>37</v>
      </c>
      <c r="P19" s="25" t="s">
        <v>38</v>
      </c>
      <c r="Q19" s="25" t="s">
        <v>39</v>
      </c>
      <c r="R19" s="25" t="s">
        <v>40</v>
      </c>
      <c r="S19" s="25" t="s">
        <v>41</v>
      </c>
      <c r="T19" s="25" t="s">
        <v>42</v>
      </c>
      <c r="V19" s="25" t="s">
        <v>43</v>
      </c>
      <c r="X19" s="25" t="s">
        <v>44</v>
      </c>
    </row>
    <row r="20" spans="2:25" s="24" customFormat="1" hidden="1">
      <c r="B20" s="34">
        <v>1</v>
      </c>
      <c r="C20" s="35" t="s">
        <v>45</v>
      </c>
      <c r="E20" s="24">
        <v>108</v>
      </c>
      <c r="F20" s="36" t="s">
        <v>46</v>
      </c>
      <c r="G20" s="36" t="s">
        <v>46</v>
      </c>
      <c r="H20" s="36">
        <v>0</v>
      </c>
      <c r="I20" s="36" t="s">
        <v>46</v>
      </c>
      <c r="J20" s="36" t="s">
        <v>46</v>
      </c>
      <c r="K20" s="36" t="s">
        <v>46</v>
      </c>
      <c r="L20" s="36" t="s">
        <v>46</v>
      </c>
      <c r="M20" s="25" t="s">
        <v>47</v>
      </c>
      <c r="N20" s="25" t="s">
        <v>48</v>
      </c>
      <c r="O20" s="36" t="s">
        <v>46</v>
      </c>
      <c r="P20" s="36" t="s">
        <v>46</v>
      </c>
      <c r="Q20" s="36" t="s">
        <v>46</v>
      </c>
      <c r="R20" s="25" t="s">
        <v>49</v>
      </c>
      <c r="S20" s="25" t="s">
        <v>50</v>
      </c>
      <c r="T20" s="36" t="s">
        <v>46</v>
      </c>
      <c r="V20" s="36" t="s">
        <v>46</v>
      </c>
      <c r="X20" s="37" t="s">
        <v>51</v>
      </c>
      <c r="Y20" s="37" t="s">
        <v>51</v>
      </c>
    </row>
    <row r="21" spans="2:25" s="24" customFormat="1" hidden="1">
      <c r="B21" s="34">
        <v>2</v>
      </c>
      <c r="C21" s="35" t="s">
        <v>52</v>
      </c>
      <c r="E21" s="24">
        <v>109</v>
      </c>
      <c r="F21" s="36" t="s">
        <v>46</v>
      </c>
      <c r="G21" s="36" t="s">
        <v>46</v>
      </c>
      <c r="H21" s="36">
        <v>0</v>
      </c>
      <c r="I21" s="36" t="s">
        <v>46</v>
      </c>
      <c r="J21" s="36" t="s">
        <v>46</v>
      </c>
      <c r="K21" s="36" t="s">
        <v>46</v>
      </c>
      <c r="L21" s="36" t="s">
        <v>46</v>
      </c>
      <c r="M21" s="25" t="s">
        <v>47</v>
      </c>
      <c r="N21" s="25" t="s">
        <v>48</v>
      </c>
      <c r="O21" s="36" t="s">
        <v>46</v>
      </c>
      <c r="P21" s="36" t="s">
        <v>46</v>
      </c>
      <c r="Q21" s="36" t="s">
        <v>46</v>
      </c>
      <c r="R21" s="25" t="s">
        <v>49</v>
      </c>
      <c r="S21" s="25" t="s">
        <v>50</v>
      </c>
      <c r="T21" s="36" t="s">
        <v>46</v>
      </c>
      <c r="V21" s="36" t="s">
        <v>46</v>
      </c>
      <c r="X21" s="37" t="s">
        <v>51</v>
      </c>
      <c r="Y21" s="37" t="s">
        <v>51</v>
      </c>
    </row>
    <row r="22" spans="2:25" s="24" customFormat="1" hidden="1">
      <c r="B22" s="34">
        <v>3</v>
      </c>
      <c r="C22" s="35" t="s">
        <v>53</v>
      </c>
      <c r="E22" s="24">
        <v>110</v>
      </c>
      <c r="F22" s="36" t="s">
        <v>46</v>
      </c>
      <c r="G22" s="36" t="s">
        <v>46</v>
      </c>
      <c r="H22" s="36">
        <v>0</v>
      </c>
      <c r="I22" s="36" t="s">
        <v>46</v>
      </c>
      <c r="J22" s="36" t="s">
        <v>46</v>
      </c>
      <c r="K22" s="36" t="s">
        <v>46</v>
      </c>
      <c r="L22" s="36" t="s">
        <v>46</v>
      </c>
      <c r="M22" s="25" t="s">
        <v>47</v>
      </c>
      <c r="N22" s="25" t="s">
        <v>48</v>
      </c>
      <c r="O22" s="36" t="s">
        <v>46</v>
      </c>
      <c r="P22" s="36" t="s">
        <v>46</v>
      </c>
      <c r="Q22" s="36" t="s">
        <v>46</v>
      </c>
      <c r="R22" s="25" t="s">
        <v>49</v>
      </c>
      <c r="S22" s="25" t="s">
        <v>50</v>
      </c>
      <c r="T22" s="36" t="s">
        <v>46</v>
      </c>
      <c r="V22" s="36" t="s">
        <v>46</v>
      </c>
      <c r="X22" s="37" t="s">
        <v>51</v>
      </c>
      <c r="Y22" s="37" t="s">
        <v>51</v>
      </c>
    </row>
    <row r="23" spans="2:25" s="24" customFormat="1" hidden="1">
      <c r="B23" s="34">
        <v>4</v>
      </c>
      <c r="C23" s="35" t="s">
        <v>54</v>
      </c>
      <c r="E23" s="24">
        <v>111</v>
      </c>
      <c r="F23" s="25" t="s">
        <v>50</v>
      </c>
      <c r="G23" s="36" t="s">
        <v>46</v>
      </c>
      <c r="H23" s="36">
        <v>0</v>
      </c>
      <c r="I23" s="36" t="s">
        <v>46</v>
      </c>
      <c r="J23" s="25" t="s">
        <v>48</v>
      </c>
      <c r="K23" s="25" t="s">
        <v>55</v>
      </c>
      <c r="L23" s="25" t="s">
        <v>48</v>
      </c>
      <c r="M23" s="25" t="s">
        <v>47</v>
      </c>
      <c r="N23" s="25" t="s">
        <v>48</v>
      </c>
      <c r="O23" s="36" t="s">
        <v>46</v>
      </c>
      <c r="P23" s="36" t="s">
        <v>46</v>
      </c>
      <c r="Q23" s="25" t="s">
        <v>50</v>
      </c>
      <c r="R23" s="25" t="s">
        <v>49</v>
      </c>
      <c r="S23" s="25" t="s">
        <v>50</v>
      </c>
      <c r="T23" s="25">
        <v>11</v>
      </c>
      <c r="V23" s="25" t="s">
        <v>50</v>
      </c>
      <c r="X23" s="37" t="s">
        <v>51</v>
      </c>
      <c r="Y23" s="37" t="s">
        <v>51</v>
      </c>
    </row>
    <row r="24" spans="2:25" s="24" customFormat="1" hidden="1">
      <c r="B24" s="34">
        <v>5</v>
      </c>
      <c r="C24" s="35" t="s">
        <v>56</v>
      </c>
      <c r="E24" s="24">
        <v>112</v>
      </c>
      <c r="F24" s="25" t="s">
        <v>50</v>
      </c>
      <c r="G24" s="36" t="s">
        <v>46</v>
      </c>
      <c r="H24" s="36">
        <v>0</v>
      </c>
      <c r="I24" s="36" t="s">
        <v>46</v>
      </c>
      <c r="J24" s="25" t="s">
        <v>48</v>
      </c>
      <c r="K24" s="25" t="s">
        <v>55</v>
      </c>
      <c r="L24" s="25" t="s">
        <v>48</v>
      </c>
      <c r="M24" s="25" t="s">
        <v>47</v>
      </c>
      <c r="N24" s="25" t="s">
        <v>48</v>
      </c>
      <c r="O24" s="36" t="s">
        <v>46</v>
      </c>
      <c r="P24" s="36" t="s">
        <v>46</v>
      </c>
      <c r="Q24" s="25" t="s">
        <v>50</v>
      </c>
      <c r="R24" s="25" t="s">
        <v>49</v>
      </c>
      <c r="S24" s="25" t="s">
        <v>50</v>
      </c>
      <c r="T24" s="25">
        <v>11</v>
      </c>
      <c r="V24" s="25" t="s">
        <v>50</v>
      </c>
      <c r="X24" s="37" t="s">
        <v>51</v>
      </c>
      <c r="Y24" s="37" t="s">
        <v>51</v>
      </c>
    </row>
    <row r="25" spans="2:25" s="24" customFormat="1" hidden="1">
      <c r="B25" s="34">
        <v>6</v>
      </c>
      <c r="C25" s="35" t="s">
        <v>57</v>
      </c>
      <c r="E25" s="24">
        <v>101</v>
      </c>
      <c r="F25" s="25" t="s">
        <v>50</v>
      </c>
      <c r="G25" s="36" t="s">
        <v>46</v>
      </c>
      <c r="H25" s="36">
        <v>0</v>
      </c>
      <c r="I25" s="36" t="s">
        <v>46</v>
      </c>
      <c r="J25" s="25" t="s">
        <v>48</v>
      </c>
      <c r="K25" s="25" t="s">
        <v>55</v>
      </c>
      <c r="L25" s="25" t="s">
        <v>48</v>
      </c>
      <c r="M25" s="25" t="s">
        <v>47</v>
      </c>
      <c r="N25" s="25" t="s">
        <v>48</v>
      </c>
      <c r="O25" s="36" t="s">
        <v>46</v>
      </c>
      <c r="P25" s="36" t="s">
        <v>46</v>
      </c>
      <c r="Q25" s="25" t="s">
        <v>50</v>
      </c>
      <c r="R25" s="25" t="s">
        <v>49</v>
      </c>
      <c r="S25" s="25" t="s">
        <v>50</v>
      </c>
      <c r="T25" s="25">
        <v>11</v>
      </c>
      <c r="V25" s="25" t="s">
        <v>50</v>
      </c>
      <c r="X25" s="37" t="s">
        <v>51</v>
      </c>
      <c r="Y25" s="37" t="s">
        <v>51</v>
      </c>
    </row>
    <row r="26" spans="2:25" s="24" customFormat="1" hidden="1">
      <c r="B26" s="34">
        <v>7</v>
      </c>
      <c r="C26" s="35" t="s">
        <v>58</v>
      </c>
      <c r="E26" s="24">
        <v>102</v>
      </c>
      <c r="F26" s="25" t="s">
        <v>50</v>
      </c>
      <c r="G26" s="36" t="s">
        <v>46</v>
      </c>
      <c r="H26" s="36">
        <v>0</v>
      </c>
      <c r="I26" s="36" t="s">
        <v>46</v>
      </c>
      <c r="J26" s="25" t="s">
        <v>48</v>
      </c>
      <c r="K26" s="25" t="s">
        <v>55</v>
      </c>
      <c r="L26" s="25" t="s">
        <v>59</v>
      </c>
      <c r="M26" s="25" t="s">
        <v>47</v>
      </c>
      <c r="N26" s="25" t="s">
        <v>59</v>
      </c>
      <c r="O26" s="36" t="s">
        <v>46</v>
      </c>
      <c r="P26" s="36" t="s">
        <v>46</v>
      </c>
      <c r="Q26" s="25" t="s">
        <v>50</v>
      </c>
      <c r="R26" s="25" t="s">
        <v>49</v>
      </c>
      <c r="S26" s="25" t="s">
        <v>50</v>
      </c>
      <c r="T26" s="25">
        <v>11</v>
      </c>
      <c r="V26" s="25" t="s">
        <v>50</v>
      </c>
      <c r="X26" s="37" t="s">
        <v>51</v>
      </c>
      <c r="Y26" s="37" t="s">
        <v>51</v>
      </c>
    </row>
    <row r="27" spans="2:25" s="24" customFormat="1" hidden="1">
      <c r="B27" s="34">
        <v>8</v>
      </c>
      <c r="C27" s="35" t="s">
        <v>60</v>
      </c>
      <c r="E27" s="24">
        <v>103</v>
      </c>
      <c r="F27" s="25" t="s">
        <v>50</v>
      </c>
      <c r="G27" s="36" t="s">
        <v>46</v>
      </c>
      <c r="H27" s="36">
        <v>0</v>
      </c>
      <c r="I27" s="36" t="s">
        <v>46</v>
      </c>
      <c r="J27" s="25" t="s">
        <v>48</v>
      </c>
      <c r="K27" s="25" t="s">
        <v>55</v>
      </c>
      <c r="L27" s="25" t="s">
        <v>59</v>
      </c>
      <c r="M27" s="25" t="s">
        <v>47</v>
      </c>
      <c r="N27" s="25" t="s">
        <v>59</v>
      </c>
      <c r="O27" s="36" t="s">
        <v>46</v>
      </c>
      <c r="P27" s="36" t="s">
        <v>46</v>
      </c>
      <c r="Q27" s="25" t="s">
        <v>50</v>
      </c>
      <c r="R27" s="25" t="s">
        <v>49</v>
      </c>
      <c r="S27" s="25" t="s">
        <v>50</v>
      </c>
      <c r="T27" s="25">
        <v>11</v>
      </c>
      <c r="V27" s="25" t="s">
        <v>50</v>
      </c>
      <c r="X27" s="37" t="s">
        <v>51</v>
      </c>
      <c r="Y27" s="37" t="s">
        <v>51</v>
      </c>
    </row>
    <row r="28" spans="2:25" s="24" customFormat="1" hidden="1">
      <c r="B28" s="34">
        <v>9</v>
      </c>
      <c r="C28" s="35" t="s">
        <v>61</v>
      </c>
      <c r="E28" s="24">
        <v>104</v>
      </c>
      <c r="F28" s="25" t="s">
        <v>50</v>
      </c>
      <c r="G28" s="36" t="s">
        <v>46</v>
      </c>
      <c r="H28" s="36">
        <v>0</v>
      </c>
      <c r="I28" s="36" t="s">
        <v>46</v>
      </c>
      <c r="J28" s="25" t="s">
        <v>48</v>
      </c>
      <c r="K28" s="25" t="s">
        <v>55</v>
      </c>
      <c r="L28" s="25" t="s">
        <v>59</v>
      </c>
      <c r="M28" s="25" t="s">
        <v>47</v>
      </c>
      <c r="N28" s="25" t="s">
        <v>59</v>
      </c>
      <c r="O28" s="36" t="s">
        <v>46</v>
      </c>
      <c r="P28" s="36" t="s">
        <v>46</v>
      </c>
      <c r="Q28" s="25" t="s">
        <v>50</v>
      </c>
      <c r="R28" s="25" t="s">
        <v>49</v>
      </c>
      <c r="S28" s="25" t="s">
        <v>50</v>
      </c>
      <c r="T28" s="25">
        <v>11</v>
      </c>
      <c r="V28" s="25" t="s">
        <v>50</v>
      </c>
      <c r="X28" s="37" t="s">
        <v>51</v>
      </c>
      <c r="Y28" s="37" t="s">
        <v>51</v>
      </c>
    </row>
    <row r="29" spans="2:25" s="24" customFormat="1" hidden="1">
      <c r="E29" s="24">
        <v>105</v>
      </c>
      <c r="F29" s="25" t="s">
        <v>50</v>
      </c>
      <c r="G29" s="36" t="s">
        <v>46</v>
      </c>
      <c r="H29" s="36">
        <v>0</v>
      </c>
      <c r="I29" s="36" t="s">
        <v>46</v>
      </c>
      <c r="J29" s="25" t="s">
        <v>59</v>
      </c>
      <c r="K29" s="25" t="s">
        <v>55</v>
      </c>
      <c r="L29" s="25" t="s">
        <v>59</v>
      </c>
      <c r="M29" s="25" t="s">
        <v>47</v>
      </c>
      <c r="N29" s="25" t="s">
        <v>59</v>
      </c>
      <c r="O29" s="36" t="s">
        <v>46</v>
      </c>
      <c r="P29" s="36" t="s">
        <v>46</v>
      </c>
      <c r="Q29" s="25" t="s">
        <v>50</v>
      </c>
      <c r="R29" s="25" t="s">
        <v>49</v>
      </c>
      <c r="S29" s="25" t="s">
        <v>50</v>
      </c>
      <c r="T29" s="25">
        <v>11</v>
      </c>
      <c r="V29" s="25" t="s">
        <v>50</v>
      </c>
      <c r="X29" s="37" t="s">
        <v>51</v>
      </c>
      <c r="Y29" s="37" t="s">
        <v>51</v>
      </c>
    </row>
    <row r="30" spans="2:25" s="24" customFormat="1" hidden="1">
      <c r="E30" s="24">
        <v>106</v>
      </c>
      <c r="F30" s="25" t="s">
        <v>50</v>
      </c>
      <c r="G30" s="36" t="s">
        <v>46</v>
      </c>
      <c r="H30" s="36">
        <v>0</v>
      </c>
      <c r="I30" s="36" t="s">
        <v>46</v>
      </c>
      <c r="J30" s="25" t="s">
        <v>59</v>
      </c>
      <c r="K30" s="25" t="s">
        <v>55</v>
      </c>
      <c r="L30" s="25" t="s">
        <v>59</v>
      </c>
      <c r="M30" s="25" t="s">
        <v>47</v>
      </c>
      <c r="N30" s="25" t="s">
        <v>59</v>
      </c>
      <c r="O30" s="36" t="s">
        <v>46</v>
      </c>
      <c r="P30" s="36" t="s">
        <v>46</v>
      </c>
      <c r="Q30" s="25" t="s">
        <v>50</v>
      </c>
      <c r="R30" s="25" t="s">
        <v>49</v>
      </c>
      <c r="S30" s="25" t="s">
        <v>50</v>
      </c>
      <c r="T30" s="25">
        <v>11</v>
      </c>
      <c r="V30" s="25" t="s">
        <v>50</v>
      </c>
      <c r="X30" s="37" t="s">
        <v>51</v>
      </c>
      <c r="Y30" s="37" t="s">
        <v>51</v>
      </c>
    </row>
    <row r="31" spans="2:25" s="24" customFormat="1" hidden="1">
      <c r="E31" s="24">
        <v>107</v>
      </c>
      <c r="F31" s="25" t="s">
        <v>50</v>
      </c>
      <c r="G31" s="36" t="s">
        <v>46</v>
      </c>
      <c r="H31" s="36">
        <v>0</v>
      </c>
      <c r="I31" s="36" t="s">
        <v>46</v>
      </c>
      <c r="J31" s="25" t="s">
        <v>59</v>
      </c>
      <c r="K31" s="25" t="s">
        <v>55</v>
      </c>
      <c r="L31" s="25" t="s">
        <v>59</v>
      </c>
      <c r="M31" s="25" t="s">
        <v>47</v>
      </c>
      <c r="N31" s="25" t="s">
        <v>59</v>
      </c>
      <c r="O31" s="36" t="s">
        <v>46</v>
      </c>
      <c r="P31" s="36" t="s">
        <v>46</v>
      </c>
      <c r="Q31" s="25" t="s">
        <v>50</v>
      </c>
      <c r="R31" s="25" t="s">
        <v>49</v>
      </c>
      <c r="S31" s="25" t="s">
        <v>50</v>
      </c>
      <c r="T31" s="25">
        <v>11</v>
      </c>
      <c r="V31" s="25" t="s">
        <v>50</v>
      </c>
      <c r="X31" s="37" t="s">
        <v>51</v>
      </c>
      <c r="Y31" s="37" t="s">
        <v>51</v>
      </c>
    </row>
    <row r="32" spans="2:25" s="24" customFormat="1" hidden="1">
      <c r="E32" s="24">
        <v>208</v>
      </c>
      <c r="F32" s="25" t="s">
        <v>50</v>
      </c>
      <c r="G32" s="36" t="s">
        <v>46</v>
      </c>
      <c r="H32" s="36">
        <v>0</v>
      </c>
      <c r="I32" s="37" t="s">
        <v>62</v>
      </c>
      <c r="J32" s="25" t="s">
        <v>59</v>
      </c>
      <c r="K32" s="25" t="s">
        <v>55</v>
      </c>
      <c r="L32" s="25" t="s">
        <v>63</v>
      </c>
      <c r="M32" s="25" t="s">
        <v>64</v>
      </c>
      <c r="N32" s="25" t="s">
        <v>63</v>
      </c>
      <c r="O32" s="25">
        <v>21</v>
      </c>
      <c r="P32" s="25" t="s">
        <v>65</v>
      </c>
      <c r="Q32" s="25" t="s">
        <v>65</v>
      </c>
      <c r="R32" s="25" t="s">
        <v>49</v>
      </c>
      <c r="S32" s="25" t="s">
        <v>65</v>
      </c>
      <c r="T32" s="25">
        <v>21</v>
      </c>
      <c r="V32" s="25" t="s">
        <v>65</v>
      </c>
      <c r="X32" s="37" t="s">
        <v>51</v>
      </c>
      <c r="Y32" s="37" t="s">
        <v>51</v>
      </c>
    </row>
    <row r="33" spans="5:25" s="24" customFormat="1" hidden="1">
      <c r="E33" s="24">
        <v>209</v>
      </c>
      <c r="F33" s="25" t="s">
        <v>50</v>
      </c>
      <c r="G33" s="36" t="s">
        <v>46</v>
      </c>
      <c r="H33" s="36">
        <v>0</v>
      </c>
      <c r="I33" s="37" t="s">
        <v>62</v>
      </c>
      <c r="J33" s="25" t="s">
        <v>59</v>
      </c>
      <c r="K33" s="25" t="s">
        <v>55</v>
      </c>
      <c r="L33" s="25" t="s">
        <v>63</v>
      </c>
      <c r="M33" s="25" t="s">
        <v>64</v>
      </c>
      <c r="N33" s="25" t="s">
        <v>63</v>
      </c>
      <c r="O33" s="25">
        <v>21</v>
      </c>
      <c r="P33" s="25" t="s">
        <v>65</v>
      </c>
      <c r="Q33" s="25" t="s">
        <v>65</v>
      </c>
      <c r="R33" s="25" t="s">
        <v>49</v>
      </c>
      <c r="S33" s="25" t="s">
        <v>65</v>
      </c>
      <c r="T33" s="25">
        <v>21</v>
      </c>
      <c r="V33" s="25" t="s">
        <v>65</v>
      </c>
      <c r="X33" s="37" t="s">
        <v>51</v>
      </c>
      <c r="Y33" s="37" t="s">
        <v>51</v>
      </c>
    </row>
    <row r="34" spans="5:25" s="24" customFormat="1" hidden="1">
      <c r="E34" s="24">
        <v>210</v>
      </c>
      <c r="F34" s="25" t="s">
        <v>50</v>
      </c>
      <c r="G34" s="36" t="s">
        <v>46</v>
      </c>
      <c r="H34" s="36">
        <v>0</v>
      </c>
      <c r="I34" s="37" t="s">
        <v>62</v>
      </c>
      <c r="J34" s="25" t="s">
        <v>59</v>
      </c>
      <c r="K34" s="25" t="s">
        <v>55</v>
      </c>
      <c r="L34" s="25" t="s">
        <v>63</v>
      </c>
      <c r="M34" s="25" t="s">
        <v>64</v>
      </c>
      <c r="N34" s="25" t="s">
        <v>63</v>
      </c>
      <c r="O34" s="25">
        <v>21</v>
      </c>
      <c r="P34" s="25" t="s">
        <v>65</v>
      </c>
      <c r="Q34" s="25" t="s">
        <v>65</v>
      </c>
      <c r="R34" s="25" t="s">
        <v>49</v>
      </c>
      <c r="S34" s="25" t="s">
        <v>65</v>
      </c>
      <c r="T34" s="25">
        <v>21</v>
      </c>
      <c r="V34" s="25" t="s">
        <v>65</v>
      </c>
      <c r="X34" s="37" t="s">
        <v>51</v>
      </c>
      <c r="Y34" s="37" t="s">
        <v>51</v>
      </c>
    </row>
    <row r="35" spans="5:25" s="24" customFormat="1" hidden="1">
      <c r="E35" s="24">
        <v>211</v>
      </c>
      <c r="F35" s="25" t="s">
        <v>65</v>
      </c>
      <c r="G35" s="25" t="s">
        <v>66</v>
      </c>
      <c r="H35" s="25">
        <v>2</v>
      </c>
      <c r="I35" s="25" t="s">
        <v>65</v>
      </c>
      <c r="J35" s="25" t="s">
        <v>63</v>
      </c>
      <c r="K35" s="25" t="s">
        <v>55</v>
      </c>
      <c r="L35" s="25" t="s">
        <v>63</v>
      </c>
      <c r="M35" s="25" t="s">
        <v>64</v>
      </c>
      <c r="N35" s="25" t="s">
        <v>63</v>
      </c>
      <c r="O35" s="25">
        <v>21</v>
      </c>
      <c r="P35" s="25" t="s">
        <v>65</v>
      </c>
      <c r="Q35" s="25" t="s">
        <v>65</v>
      </c>
      <c r="R35" s="25" t="s">
        <v>49</v>
      </c>
      <c r="S35" s="25" t="s">
        <v>65</v>
      </c>
      <c r="T35" s="25">
        <v>21</v>
      </c>
      <c r="V35" s="25" t="s">
        <v>65</v>
      </c>
      <c r="X35" s="37" t="s">
        <v>51</v>
      </c>
      <c r="Y35" s="37" t="s">
        <v>51</v>
      </c>
    </row>
    <row r="36" spans="5:25" s="24" customFormat="1" hidden="1">
      <c r="E36" s="24">
        <v>212</v>
      </c>
      <c r="F36" s="25" t="s">
        <v>65</v>
      </c>
      <c r="G36" s="25" t="s">
        <v>66</v>
      </c>
      <c r="H36" s="25">
        <v>2</v>
      </c>
      <c r="I36" s="25" t="s">
        <v>65</v>
      </c>
      <c r="J36" s="25" t="s">
        <v>63</v>
      </c>
      <c r="K36" s="25" t="s">
        <v>55</v>
      </c>
      <c r="L36" s="25" t="s">
        <v>63</v>
      </c>
      <c r="M36" s="25" t="s">
        <v>64</v>
      </c>
      <c r="N36" s="25" t="s">
        <v>63</v>
      </c>
      <c r="O36" s="25">
        <v>21</v>
      </c>
      <c r="P36" s="25" t="s">
        <v>65</v>
      </c>
      <c r="Q36" s="25" t="s">
        <v>65</v>
      </c>
      <c r="R36" s="25" t="s">
        <v>49</v>
      </c>
      <c r="S36" s="25" t="s">
        <v>65</v>
      </c>
      <c r="T36" s="25">
        <v>21</v>
      </c>
      <c r="V36" s="25" t="s">
        <v>65</v>
      </c>
      <c r="X36" s="25" t="s">
        <v>65</v>
      </c>
      <c r="Y36" s="25" t="s">
        <v>67</v>
      </c>
    </row>
    <row r="37" spans="5:25" s="24" customFormat="1" hidden="1">
      <c r="E37" s="24">
        <v>201</v>
      </c>
      <c r="F37" s="25" t="s">
        <v>65</v>
      </c>
      <c r="G37" s="25" t="s">
        <v>66</v>
      </c>
      <c r="H37" s="25">
        <v>2</v>
      </c>
      <c r="I37" s="25" t="s">
        <v>65</v>
      </c>
      <c r="J37" s="25" t="s">
        <v>63</v>
      </c>
      <c r="K37" s="25" t="s">
        <v>55</v>
      </c>
      <c r="L37" s="25" t="s">
        <v>63</v>
      </c>
      <c r="M37" s="25" t="s">
        <v>64</v>
      </c>
      <c r="N37" s="25" t="s">
        <v>63</v>
      </c>
      <c r="O37" s="25">
        <v>21</v>
      </c>
      <c r="P37" s="25" t="s">
        <v>65</v>
      </c>
      <c r="Q37" s="25" t="s">
        <v>65</v>
      </c>
      <c r="R37" s="25" t="s">
        <v>49</v>
      </c>
      <c r="S37" s="25" t="s">
        <v>65</v>
      </c>
      <c r="T37" s="25">
        <v>21</v>
      </c>
      <c r="V37" s="25" t="s">
        <v>65</v>
      </c>
      <c r="X37" s="25" t="s">
        <v>65</v>
      </c>
      <c r="Y37" s="25" t="s">
        <v>67</v>
      </c>
    </row>
    <row r="38" spans="5:25" s="24" customFormat="1" hidden="1">
      <c r="E38" s="24">
        <v>202</v>
      </c>
      <c r="F38" s="25" t="s">
        <v>65</v>
      </c>
      <c r="G38" s="25" t="s">
        <v>66</v>
      </c>
      <c r="H38" s="25">
        <v>2</v>
      </c>
      <c r="I38" s="25" t="s">
        <v>65</v>
      </c>
      <c r="J38" s="25" t="s">
        <v>63</v>
      </c>
      <c r="K38" s="25" t="s">
        <v>55</v>
      </c>
      <c r="L38" s="25" t="s">
        <v>68</v>
      </c>
      <c r="M38" s="25" t="s">
        <v>64</v>
      </c>
      <c r="N38" s="25" t="s">
        <v>68</v>
      </c>
      <c r="O38" s="25">
        <v>21</v>
      </c>
      <c r="P38" s="25" t="s">
        <v>65</v>
      </c>
      <c r="Q38" s="25" t="s">
        <v>65</v>
      </c>
      <c r="R38" s="25" t="s">
        <v>49</v>
      </c>
      <c r="S38" s="25" t="s">
        <v>65</v>
      </c>
      <c r="T38" s="25">
        <v>21</v>
      </c>
      <c r="V38" s="25" t="s">
        <v>65</v>
      </c>
      <c r="X38" s="25" t="s">
        <v>65</v>
      </c>
      <c r="Y38" s="25" t="s">
        <v>67</v>
      </c>
    </row>
    <row r="39" spans="5:25" s="24" customFormat="1" hidden="1">
      <c r="E39" s="24">
        <v>203</v>
      </c>
      <c r="F39" s="25" t="s">
        <v>65</v>
      </c>
      <c r="G39" s="25" t="s">
        <v>66</v>
      </c>
      <c r="H39" s="25">
        <v>2</v>
      </c>
      <c r="I39" s="25" t="s">
        <v>65</v>
      </c>
      <c r="J39" s="25" t="s">
        <v>63</v>
      </c>
      <c r="K39" s="25" t="s">
        <v>55</v>
      </c>
      <c r="L39" s="25" t="s">
        <v>68</v>
      </c>
      <c r="M39" s="25" t="s">
        <v>64</v>
      </c>
      <c r="N39" s="25" t="s">
        <v>68</v>
      </c>
      <c r="O39" s="25">
        <v>21</v>
      </c>
      <c r="P39" s="25" t="s">
        <v>65</v>
      </c>
      <c r="Q39" s="25" t="s">
        <v>65</v>
      </c>
      <c r="R39" s="25" t="s">
        <v>49</v>
      </c>
      <c r="S39" s="25" t="s">
        <v>65</v>
      </c>
      <c r="T39" s="25">
        <v>21</v>
      </c>
      <c r="V39" s="25" t="s">
        <v>65</v>
      </c>
      <c r="X39" s="25" t="s">
        <v>65</v>
      </c>
      <c r="Y39" s="25" t="s">
        <v>67</v>
      </c>
    </row>
    <row r="40" spans="5:25" s="24" customFormat="1" hidden="1">
      <c r="E40" s="24">
        <v>204</v>
      </c>
      <c r="F40" s="25" t="s">
        <v>65</v>
      </c>
      <c r="G40" s="25" t="s">
        <v>66</v>
      </c>
      <c r="H40" s="25">
        <v>2</v>
      </c>
      <c r="I40" s="25" t="s">
        <v>65</v>
      </c>
      <c r="J40" s="25" t="s">
        <v>63</v>
      </c>
      <c r="K40" s="25" t="s">
        <v>55</v>
      </c>
      <c r="L40" s="25" t="s">
        <v>68</v>
      </c>
      <c r="M40" s="25" t="s">
        <v>64</v>
      </c>
      <c r="N40" s="25" t="s">
        <v>68</v>
      </c>
      <c r="O40" s="25">
        <v>21</v>
      </c>
      <c r="P40" s="25" t="s">
        <v>65</v>
      </c>
      <c r="Q40" s="25" t="s">
        <v>65</v>
      </c>
      <c r="R40" s="25" t="s">
        <v>49</v>
      </c>
      <c r="S40" s="25" t="s">
        <v>65</v>
      </c>
      <c r="T40" s="25">
        <v>21</v>
      </c>
      <c r="V40" s="25" t="s">
        <v>65</v>
      </c>
      <c r="X40" s="25" t="s">
        <v>65</v>
      </c>
      <c r="Y40" s="25" t="s">
        <v>67</v>
      </c>
    </row>
    <row r="41" spans="5:25" s="24" customFormat="1" hidden="1">
      <c r="E41" s="24">
        <v>205</v>
      </c>
      <c r="F41" s="25" t="s">
        <v>65</v>
      </c>
      <c r="G41" s="25" t="s">
        <v>66</v>
      </c>
      <c r="H41" s="25">
        <v>2</v>
      </c>
      <c r="I41" s="25" t="s">
        <v>65</v>
      </c>
      <c r="J41" s="25" t="s">
        <v>68</v>
      </c>
      <c r="K41" s="25" t="s">
        <v>55</v>
      </c>
      <c r="L41" s="25" t="s">
        <v>68</v>
      </c>
      <c r="M41" s="25" t="s">
        <v>64</v>
      </c>
      <c r="N41" s="25" t="s">
        <v>68</v>
      </c>
      <c r="O41" s="25">
        <v>21</v>
      </c>
      <c r="P41" s="25" t="s">
        <v>65</v>
      </c>
      <c r="Q41" s="25" t="s">
        <v>65</v>
      </c>
      <c r="R41" s="25" t="s">
        <v>49</v>
      </c>
      <c r="S41" s="25" t="s">
        <v>65</v>
      </c>
      <c r="T41" s="25">
        <v>21</v>
      </c>
      <c r="V41" s="25" t="s">
        <v>65</v>
      </c>
      <c r="X41" s="25" t="s">
        <v>65</v>
      </c>
      <c r="Y41" s="25" t="s">
        <v>67</v>
      </c>
    </row>
    <row r="42" spans="5:25" s="24" customFormat="1" hidden="1">
      <c r="E42" s="24">
        <v>206</v>
      </c>
      <c r="F42" s="25" t="s">
        <v>65</v>
      </c>
      <c r="G42" s="25" t="s">
        <v>66</v>
      </c>
      <c r="H42" s="25">
        <v>2</v>
      </c>
      <c r="I42" s="25" t="s">
        <v>65</v>
      </c>
      <c r="J42" s="25" t="s">
        <v>68</v>
      </c>
      <c r="K42" s="25" t="s">
        <v>55</v>
      </c>
      <c r="L42" s="25" t="s">
        <v>68</v>
      </c>
      <c r="M42" s="25" t="s">
        <v>64</v>
      </c>
      <c r="N42" s="25" t="s">
        <v>68</v>
      </c>
      <c r="O42" s="25">
        <v>21</v>
      </c>
      <c r="P42" s="25" t="s">
        <v>65</v>
      </c>
      <c r="Q42" s="25" t="s">
        <v>65</v>
      </c>
      <c r="R42" s="25" t="s">
        <v>49</v>
      </c>
      <c r="S42" s="25" t="s">
        <v>65</v>
      </c>
      <c r="T42" s="25">
        <v>21</v>
      </c>
      <c r="V42" s="25" t="s">
        <v>65</v>
      </c>
      <c r="X42" s="25" t="s">
        <v>65</v>
      </c>
      <c r="Y42" s="25" t="s">
        <v>67</v>
      </c>
    </row>
    <row r="43" spans="5:25" s="24" customFormat="1" hidden="1">
      <c r="E43" s="24">
        <v>207</v>
      </c>
      <c r="F43" s="25" t="s">
        <v>65</v>
      </c>
      <c r="G43" s="25" t="s">
        <v>66</v>
      </c>
      <c r="H43" s="25">
        <v>2</v>
      </c>
      <c r="I43" s="25" t="s">
        <v>65</v>
      </c>
      <c r="J43" s="25" t="s">
        <v>68</v>
      </c>
      <c r="K43" s="25" t="s">
        <v>55</v>
      </c>
      <c r="L43" s="25" t="s">
        <v>68</v>
      </c>
      <c r="M43" s="25" t="s">
        <v>64</v>
      </c>
      <c r="N43" s="25" t="s">
        <v>68</v>
      </c>
      <c r="O43" s="25">
        <v>21</v>
      </c>
      <c r="P43" s="25" t="s">
        <v>65</v>
      </c>
      <c r="Q43" s="25" t="s">
        <v>65</v>
      </c>
      <c r="R43" s="25" t="s">
        <v>49</v>
      </c>
      <c r="S43" s="25" t="s">
        <v>65</v>
      </c>
      <c r="T43" s="25">
        <v>21</v>
      </c>
      <c r="V43" s="25" t="s">
        <v>65</v>
      </c>
      <c r="X43" s="25" t="s">
        <v>65</v>
      </c>
      <c r="Y43" s="25" t="s">
        <v>67</v>
      </c>
    </row>
    <row r="44" spans="5:25" s="24" customFormat="1" hidden="1">
      <c r="E44" s="24">
        <v>308</v>
      </c>
      <c r="F44" s="25" t="s">
        <v>65</v>
      </c>
      <c r="G44" s="25" t="s">
        <v>66</v>
      </c>
      <c r="H44" s="25">
        <v>2</v>
      </c>
      <c r="I44" s="25" t="s">
        <v>65</v>
      </c>
      <c r="J44" s="25" t="s">
        <v>68</v>
      </c>
      <c r="K44" s="25" t="s">
        <v>69</v>
      </c>
      <c r="L44" s="25" t="s">
        <v>70</v>
      </c>
      <c r="M44" s="25" t="s">
        <v>71</v>
      </c>
      <c r="N44" s="25" t="s">
        <v>70</v>
      </c>
      <c r="O44" s="25">
        <v>31</v>
      </c>
      <c r="P44" s="25" t="s">
        <v>70</v>
      </c>
      <c r="Q44" s="25" t="s">
        <v>70</v>
      </c>
      <c r="R44" s="25" t="s">
        <v>72</v>
      </c>
      <c r="S44" s="25" t="s">
        <v>70</v>
      </c>
      <c r="T44" s="25">
        <v>31</v>
      </c>
      <c r="V44" s="25" t="s">
        <v>70</v>
      </c>
      <c r="X44" s="25" t="s">
        <v>70</v>
      </c>
      <c r="Y44" s="25" t="s">
        <v>73</v>
      </c>
    </row>
    <row r="45" spans="5:25" s="24" customFormat="1" hidden="1">
      <c r="E45" s="24">
        <v>309</v>
      </c>
      <c r="F45" s="25" t="s">
        <v>65</v>
      </c>
      <c r="G45" s="25" t="s">
        <v>66</v>
      </c>
      <c r="H45" s="25">
        <v>2</v>
      </c>
      <c r="I45" s="25" t="s">
        <v>65</v>
      </c>
      <c r="J45" s="25" t="s">
        <v>68</v>
      </c>
      <c r="K45" s="25" t="s">
        <v>69</v>
      </c>
      <c r="L45" s="25" t="s">
        <v>70</v>
      </c>
      <c r="M45" s="25" t="s">
        <v>71</v>
      </c>
      <c r="N45" s="25" t="s">
        <v>70</v>
      </c>
      <c r="O45" s="25">
        <v>31</v>
      </c>
      <c r="P45" s="25" t="s">
        <v>70</v>
      </c>
      <c r="Q45" s="25" t="s">
        <v>70</v>
      </c>
      <c r="R45" s="25" t="s">
        <v>72</v>
      </c>
      <c r="S45" s="25" t="s">
        <v>70</v>
      </c>
      <c r="T45" s="25">
        <v>31</v>
      </c>
      <c r="V45" s="25" t="s">
        <v>70</v>
      </c>
      <c r="X45" s="25" t="s">
        <v>70</v>
      </c>
      <c r="Y45" s="25" t="s">
        <v>73</v>
      </c>
    </row>
    <row r="46" spans="5:25" s="24" customFormat="1" hidden="1">
      <c r="E46" s="24">
        <v>310</v>
      </c>
      <c r="F46" s="25" t="s">
        <v>65</v>
      </c>
      <c r="G46" s="25" t="s">
        <v>66</v>
      </c>
      <c r="H46" s="25">
        <v>2</v>
      </c>
      <c r="I46" s="25" t="s">
        <v>65</v>
      </c>
      <c r="J46" s="25" t="s">
        <v>68</v>
      </c>
      <c r="K46" s="25" t="s">
        <v>69</v>
      </c>
      <c r="L46" s="25" t="s">
        <v>70</v>
      </c>
      <c r="M46" s="25" t="s">
        <v>71</v>
      </c>
      <c r="N46" s="25" t="s">
        <v>70</v>
      </c>
      <c r="O46" s="25">
        <v>31</v>
      </c>
      <c r="P46" s="25" t="s">
        <v>70</v>
      </c>
      <c r="Q46" s="25" t="s">
        <v>70</v>
      </c>
      <c r="R46" s="25" t="s">
        <v>72</v>
      </c>
      <c r="S46" s="25" t="s">
        <v>70</v>
      </c>
      <c r="T46" s="25">
        <v>31</v>
      </c>
      <c r="V46" s="25" t="s">
        <v>70</v>
      </c>
      <c r="X46" s="25" t="s">
        <v>70</v>
      </c>
      <c r="Y46" s="25" t="s">
        <v>73</v>
      </c>
    </row>
    <row r="47" spans="5:25" s="24" customFormat="1" hidden="1">
      <c r="E47" s="24">
        <v>311</v>
      </c>
      <c r="F47" s="25" t="s">
        <v>70</v>
      </c>
      <c r="G47" s="25" t="s">
        <v>66</v>
      </c>
      <c r="H47" s="25">
        <v>3</v>
      </c>
      <c r="I47" s="25" t="s">
        <v>70</v>
      </c>
      <c r="J47" s="25" t="s">
        <v>74</v>
      </c>
      <c r="K47" s="25" t="s">
        <v>69</v>
      </c>
      <c r="L47" s="25" t="s">
        <v>70</v>
      </c>
      <c r="M47" s="25" t="s">
        <v>71</v>
      </c>
      <c r="N47" s="25" t="s">
        <v>70</v>
      </c>
      <c r="O47" s="25">
        <v>31</v>
      </c>
      <c r="P47" s="25" t="s">
        <v>70</v>
      </c>
      <c r="Q47" s="25" t="s">
        <v>70</v>
      </c>
      <c r="R47" s="25" t="s">
        <v>72</v>
      </c>
      <c r="S47" s="25" t="s">
        <v>70</v>
      </c>
      <c r="T47" s="25">
        <v>31</v>
      </c>
      <c r="V47" s="25" t="s">
        <v>70</v>
      </c>
      <c r="X47" s="25" t="s">
        <v>70</v>
      </c>
      <c r="Y47" s="25" t="s">
        <v>73</v>
      </c>
    </row>
    <row r="48" spans="5:25" s="24" customFormat="1" hidden="1">
      <c r="E48" s="24">
        <v>312</v>
      </c>
      <c r="F48" s="25" t="s">
        <v>70</v>
      </c>
      <c r="G48" s="25" t="s">
        <v>66</v>
      </c>
      <c r="H48" s="25">
        <v>3</v>
      </c>
      <c r="I48" s="25" t="s">
        <v>70</v>
      </c>
      <c r="J48" s="25" t="s">
        <v>74</v>
      </c>
      <c r="K48" s="25" t="s">
        <v>69</v>
      </c>
      <c r="L48" s="25" t="s">
        <v>70</v>
      </c>
      <c r="M48" s="25" t="s">
        <v>71</v>
      </c>
      <c r="N48" s="25" t="s">
        <v>70</v>
      </c>
      <c r="O48" s="25">
        <v>31</v>
      </c>
      <c r="P48" s="25" t="s">
        <v>70</v>
      </c>
      <c r="Q48" s="25" t="s">
        <v>70</v>
      </c>
      <c r="R48" s="25" t="s">
        <v>72</v>
      </c>
      <c r="S48" s="25" t="s">
        <v>70</v>
      </c>
      <c r="T48" s="25">
        <v>31</v>
      </c>
      <c r="V48" s="25" t="s">
        <v>70</v>
      </c>
      <c r="X48" s="25" t="s">
        <v>70</v>
      </c>
      <c r="Y48" s="25" t="s">
        <v>73</v>
      </c>
    </row>
    <row r="49" spans="5:25" s="24" customFormat="1" hidden="1">
      <c r="E49" s="24">
        <v>301</v>
      </c>
      <c r="F49" s="25" t="s">
        <v>70</v>
      </c>
      <c r="G49" s="25" t="s">
        <v>66</v>
      </c>
      <c r="H49" s="25">
        <v>3</v>
      </c>
      <c r="I49" s="25" t="s">
        <v>70</v>
      </c>
      <c r="J49" s="25" t="s">
        <v>74</v>
      </c>
      <c r="K49" s="25" t="s">
        <v>69</v>
      </c>
      <c r="L49" s="25" t="s">
        <v>70</v>
      </c>
      <c r="M49" s="25" t="s">
        <v>71</v>
      </c>
      <c r="N49" s="25" t="s">
        <v>70</v>
      </c>
      <c r="O49" s="25">
        <v>31</v>
      </c>
      <c r="P49" s="25" t="s">
        <v>70</v>
      </c>
      <c r="Q49" s="25" t="s">
        <v>70</v>
      </c>
      <c r="R49" s="25" t="s">
        <v>72</v>
      </c>
      <c r="S49" s="25" t="s">
        <v>70</v>
      </c>
      <c r="T49" s="25">
        <v>31</v>
      </c>
      <c r="V49" s="25" t="s">
        <v>70</v>
      </c>
      <c r="X49" s="25" t="s">
        <v>70</v>
      </c>
      <c r="Y49" s="25" t="s">
        <v>73</v>
      </c>
    </row>
    <row r="50" spans="5:25" s="24" customFormat="1" hidden="1">
      <c r="E50" s="24">
        <v>302</v>
      </c>
      <c r="F50" s="25" t="s">
        <v>70</v>
      </c>
      <c r="G50" s="25" t="s">
        <v>66</v>
      </c>
      <c r="H50" s="25">
        <v>3</v>
      </c>
      <c r="I50" s="25" t="s">
        <v>70</v>
      </c>
      <c r="J50" s="25" t="s">
        <v>74</v>
      </c>
      <c r="K50" s="25" t="s">
        <v>69</v>
      </c>
      <c r="L50" s="25" t="s">
        <v>70</v>
      </c>
      <c r="M50" s="25" t="s">
        <v>71</v>
      </c>
      <c r="N50" s="25" t="s">
        <v>70</v>
      </c>
      <c r="O50" s="25">
        <v>31</v>
      </c>
      <c r="P50" s="25" t="s">
        <v>70</v>
      </c>
      <c r="Q50" s="25" t="s">
        <v>70</v>
      </c>
      <c r="R50" s="25" t="s">
        <v>72</v>
      </c>
      <c r="S50" s="25" t="s">
        <v>70</v>
      </c>
      <c r="T50" s="25">
        <v>31</v>
      </c>
      <c r="V50" s="25" t="s">
        <v>70</v>
      </c>
      <c r="X50" s="25" t="s">
        <v>70</v>
      </c>
      <c r="Y50" s="25" t="s">
        <v>73</v>
      </c>
    </row>
    <row r="51" spans="5:25" s="24" customFormat="1" hidden="1">
      <c r="E51" s="24">
        <v>303</v>
      </c>
      <c r="F51" s="25" t="s">
        <v>70</v>
      </c>
      <c r="G51" s="25" t="s">
        <v>66</v>
      </c>
      <c r="H51" s="25">
        <v>3</v>
      </c>
      <c r="I51" s="25" t="s">
        <v>70</v>
      </c>
      <c r="J51" s="25" t="s">
        <v>74</v>
      </c>
      <c r="K51" s="25" t="s">
        <v>69</v>
      </c>
      <c r="L51" s="25" t="s">
        <v>70</v>
      </c>
      <c r="M51" s="25" t="s">
        <v>71</v>
      </c>
      <c r="N51" s="25" t="s">
        <v>70</v>
      </c>
      <c r="O51" s="25">
        <v>31</v>
      </c>
      <c r="P51" s="25" t="s">
        <v>70</v>
      </c>
      <c r="Q51" s="25" t="s">
        <v>70</v>
      </c>
      <c r="R51" s="25" t="s">
        <v>72</v>
      </c>
      <c r="S51" s="25" t="s">
        <v>70</v>
      </c>
      <c r="T51" s="25">
        <v>31</v>
      </c>
      <c r="V51" s="25" t="s">
        <v>70</v>
      </c>
      <c r="X51" s="25" t="s">
        <v>70</v>
      </c>
      <c r="Y51" s="25" t="s">
        <v>73</v>
      </c>
    </row>
    <row r="52" spans="5:25" s="24" customFormat="1" hidden="1">
      <c r="E52" s="24">
        <v>304</v>
      </c>
      <c r="F52" s="25" t="s">
        <v>70</v>
      </c>
      <c r="G52" s="25" t="s">
        <v>66</v>
      </c>
      <c r="H52" s="25">
        <v>3</v>
      </c>
      <c r="I52" s="25" t="s">
        <v>70</v>
      </c>
      <c r="J52" s="25" t="s">
        <v>74</v>
      </c>
      <c r="K52" s="25" t="s">
        <v>69</v>
      </c>
      <c r="L52" s="25" t="s">
        <v>70</v>
      </c>
      <c r="M52" s="25" t="s">
        <v>71</v>
      </c>
      <c r="N52" s="25" t="s">
        <v>70</v>
      </c>
      <c r="O52" s="25">
        <v>31</v>
      </c>
      <c r="P52" s="25" t="s">
        <v>70</v>
      </c>
      <c r="Q52" s="25" t="s">
        <v>70</v>
      </c>
      <c r="R52" s="25" t="s">
        <v>72</v>
      </c>
      <c r="S52" s="25" t="s">
        <v>70</v>
      </c>
      <c r="T52" s="25">
        <v>31</v>
      </c>
      <c r="V52" s="25" t="s">
        <v>70</v>
      </c>
      <c r="X52" s="25" t="s">
        <v>70</v>
      </c>
      <c r="Y52" s="25" t="s">
        <v>73</v>
      </c>
    </row>
    <row r="53" spans="5:25" s="24" customFormat="1" hidden="1">
      <c r="E53" s="24">
        <v>305</v>
      </c>
      <c r="F53" s="25" t="s">
        <v>70</v>
      </c>
      <c r="G53" s="25" t="s">
        <v>66</v>
      </c>
      <c r="H53" s="25">
        <v>3</v>
      </c>
      <c r="I53" s="25" t="s">
        <v>70</v>
      </c>
      <c r="J53" s="25" t="s">
        <v>74</v>
      </c>
      <c r="K53" s="25" t="s">
        <v>69</v>
      </c>
      <c r="L53" s="25" t="s">
        <v>70</v>
      </c>
      <c r="M53" s="25" t="s">
        <v>71</v>
      </c>
      <c r="N53" s="25" t="s">
        <v>70</v>
      </c>
      <c r="O53" s="25">
        <v>31</v>
      </c>
      <c r="P53" s="25" t="s">
        <v>70</v>
      </c>
      <c r="Q53" s="25" t="s">
        <v>70</v>
      </c>
      <c r="R53" s="25" t="s">
        <v>72</v>
      </c>
      <c r="S53" s="25" t="s">
        <v>70</v>
      </c>
      <c r="T53" s="25">
        <v>31</v>
      </c>
      <c r="V53" s="25" t="s">
        <v>70</v>
      </c>
      <c r="X53" s="25" t="s">
        <v>70</v>
      </c>
      <c r="Y53" s="25" t="s">
        <v>73</v>
      </c>
    </row>
    <row r="54" spans="5:25" s="24" customFormat="1" hidden="1">
      <c r="E54" s="24">
        <v>306</v>
      </c>
      <c r="F54" s="25" t="s">
        <v>70</v>
      </c>
      <c r="G54" s="25" t="s">
        <v>66</v>
      </c>
      <c r="H54" s="25">
        <v>3</v>
      </c>
      <c r="I54" s="25" t="s">
        <v>70</v>
      </c>
      <c r="J54" s="25" t="s">
        <v>74</v>
      </c>
      <c r="K54" s="25" t="s">
        <v>69</v>
      </c>
      <c r="L54" s="25" t="s">
        <v>70</v>
      </c>
      <c r="M54" s="25" t="s">
        <v>71</v>
      </c>
      <c r="N54" s="25" t="s">
        <v>70</v>
      </c>
      <c r="O54" s="25">
        <v>31</v>
      </c>
      <c r="P54" s="25" t="s">
        <v>70</v>
      </c>
      <c r="Q54" s="25" t="s">
        <v>70</v>
      </c>
      <c r="R54" s="25" t="s">
        <v>72</v>
      </c>
      <c r="S54" s="25" t="s">
        <v>70</v>
      </c>
      <c r="T54" s="25">
        <v>31</v>
      </c>
      <c r="V54" s="25" t="s">
        <v>70</v>
      </c>
      <c r="X54" s="25" t="s">
        <v>70</v>
      </c>
      <c r="Y54" s="25" t="s">
        <v>73</v>
      </c>
    </row>
    <row r="55" spans="5:25" s="24" customFormat="1" hidden="1">
      <c r="E55" s="24">
        <v>307</v>
      </c>
      <c r="F55" s="25" t="s">
        <v>70</v>
      </c>
      <c r="G55" s="25" t="s">
        <v>66</v>
      </c>
      <c r="H55" s="25">
        <v>3</v>
      </c>
      <c r="I55" s="25" t="s">
        <v>70</v>
      </c>
      <c r="J55" s="25" t="s">
        <v>74</v>
      </c>
      <c r="K55" s="25" t="s">
        <v>69</v>
      </c>
      <c r="L55" s="25" t="s">
        <v>70</v>
      </c>
      <c r="M55" s="25" t="s">
        <v>71</v>
      </c>
      <c r="N55" s="25" t="s">
        <v>70</v>
      </c>
      <c r="O55" s="25">
        <v>31</v>
      </c>
      <c r="P55" s="25" t="s">
        <v>70</v>
      </c>
      <c r="Q55" s="25" t="s">
        <v>70</v>
      </c>
      <c r="R55" s="25" t="s">
        <v>72</v>
      </c>
      <c r="S55" s="25" t="s">
        <v>70</v>
      </c>
      <c r="T55" s="25">
        <v>31</v>
      </c>
      <c r="V55" s="25" t="s">
        <v>70</v>
      </c>
      <c r="X55" s="25" t="s">
        <v>70</v>
      </c>
      <c r="Y55" s="25" t="s">
        <v>73</v>
      </c>
    </row>
    <row r="56" spans="5:25" s="24" customFormat="1" hidden="1">
      <c r="E56" s="24">
        <v>408</v>
      </c>
      <c r="F56" s="25" t="s">
        <v>70</v>
      </c>
      <c r="G56" s="25" t="s">
        <v>66</v>
      </c>
      <c r="H56" s="25">
        <v>3</v>
      </c>
      <c r="I56" s="25" t="s">
        <v>70</v>
      </c>
      <c r="J56" s="25" t="s">
        <v>74</v>
      </c>
      <c r="K56" s="25" t="s">
        <v>69</v>
      </c>
      <c r="L56" s="25" t="s">
        <v>75</v>
      </c>
      <c r="M56" s="25" t="s">
        <v>71</v>
      </c>
      <c r="N56" s="25" t="s">
        <v>75</v>
      </c>
      <c r="O56" s="25">
        <v>41</v>
      </c>
      <c r="P56" s="25" t="s">
        <v>75</v>
      </c>
      <c r="Q56" s="25" t="s">
        <v>75</v>
      </c>
      <c r="R56" s="25" t="s">
        <v>72</v>
      </c>
      <c r="S56" s="25" t="s">
        <v>75</v>
      </c>
      <c r="T56" s="25">
        <v>41</v>
      </c>
      <c r="V56" s="25" t="s">
        <v>70</v>
      </c>
      <c r="X56" s="25" t="s">
        <v>75</v>
      </c>
      <c r="Y56" s="25" t="s">
        <v>73</v>
      </c>
    </row>
    <row r="57" spans="5:25" s="24" customFormat="1" hidden="1">
      <c r="E57" s="24">
        <v>409</v>
      </c>
      <c r="F57" s="25" t="s">
        <v>70</v>
      </c>
      <c r="G57" s="25" t="s">
        <v>66</v>
      </c>
      <c r="H57" s="25">
        <v>3</v>
      </c>
      <c r="I57" s="25" t="s">
        <v>70</v>
      </c>
      <c r="J57" s="25" t="s">
        <v>74</v>
      </c>
      <c r="K57" s="25" t="s">
        <v>69</v>
      </c>
      <c r="L57" s="25" t="s">
        <v>75</v>
      </c>
      <c r="M57" s="25" t="s">
        <v>71</v>
      </c>
      <c r="N57" s="25" t="s">
        <v>75</v>
      </c>
      <c r="O57" s="25">
        <v>41</v>
      </c>
      <c r="P57" s="25" t="s">
        <v>75</v>
      </c>
      <c r="Q57" s="25" t="s">
        <v>75</v>
      </c>
      <c r="R57" s="25" t="s">
        <v>72</v>
      </c>
      <c r="S57" s="25" t="s">
        <v>75</v>
      </c>
      <c r="T57" s="25">
        <v>41</v>
      </c>
      <c r="V57" s="25" t="s">
        <v>70</v>
      </c>
      <c r="X57" s="25" t="s">
        <v>75</v>
      </c>
      <c r="Y57" s="25" t="s">
        <v>73</v>
      </c>
    </row>
    <row r="58" spans="5:25" s="24" customFormat="1" hidden="1">
      <c r="E58" s="24">
        <v>410</v>
      </c>
      <c r="F58" s="25" t="s">
        <v>70</v>
      </c>
      <c r="G58" s="25" t="s">
        <v>66</v>
      </c>
      <c r="H58" s="25">
        <v>3</v>
      </c>
      <c r="I58" s="25" t="s">
        <v>70</v>
      </c>
      <c r="J58" s="25" t="s">
        <v>74</v>
      </c>
      <c r="K58" s="25" t="s">
        <v>69</v>
      </c>
      <c r="L58" s="25" t="s">
        <v>75</v>
      </c>
      <c r="M58" s="25" t="s">
        <v>71</v>
      </c>
      <c r="N58" s="25" t="s">
        <v>75</v>
      </c>
      <c r="O58" s="25">
        <v>41</v>
      </c>
      <c r="P58" s="25" t="s">
        <v>75</v>
      </c>
      <c r="Q58" s="25" t="s">
        <v>75</v>
      </c>
      <c r="R58" s="25" t="s">
        <v>72</v>
      </c>
      <c r="S58" s="25" t="s">
        <v>75</v>
      </c>
      <c r="T58" s="25">
        <v>41</v>
      </c>
      <c r="V58" s="25" t="s">
        <v>70</v>
      </c>
      <c r="X58" s="25" t="s">
        <v>75</v>
      </c>
      <c r="Y58" s="25" t="s">
        <v>73</v>
      </c>
    </row>
    <row r="59" spans="5:25" s="24" customFormat="1" hidden="1">
      <c r="E59" s="24">
        <v>411</v>
      </c>
      <c r="F59" s="25" t="s">
        <v>75</v>
      </c>
      <c r="G59" s="25" t="s">
        <v>76</v>
      </c>
      <c r="H59" s="25">
        <v>4</v>
      </c>
      <c r="I59" s="25" t="s">
        <v>75</v>
      </c>
      <c r="J59" s="25" t="s">
        <v>74</v>
      </c>
      <c r="K59" s="25" t="s">
        <v>69</v>
      </c>
      <c r="L59" s="25" t="s">
        <v>75</v>
      </c>
      <c r="M59" s="25" t="s">
        <v>71</v>
      </c>
      <c r="N59" s="25" t="s">
        <v>75</v>
      </c>
      <c r="O59" s="25">
        <v>41</v>
      </c>
      <c r="P59" s="25" t="s">
        <v>75</v>
      </c>
      <c r="Q59" s="25" t="s">
        <v>75</v>
      </c>
      <c r="R59" s="25" t="s">
        <v>72</v>
      </c>
      <c r="S59" s="25" t="s">
        <v>75</v>
      </c>
      <c r="T59" s="25">
        <v>41</v>
      </c>
      <c r="V59" s="25" t="s">
        <v>70</v>
      </c>
      <c r="X59" s="25" t="s">
        <v>75</v>
      </c>
      <c r="Y59" s="25" t="s">
        <v>73</v>
      </c>
    </row>
    <row r="60" spans="5:25" s="24" customFormat="1" hidden="1">
      <c r="E60" s="24">
        <v>412</v>
      </c>
      <c r="F60" s="25" t="s">
        <v>75</v>
      </c>
      <c r="G60" s="25" t="s">
        <v>76</v>
      </c>
      <c r="H60" s="25">
        <v>4</v>
      </c>
      <c r="I60" s="25" t="s">
        <v>75</v>
      </c>
      <c r="J60" s="25" t="s">
        <v>74</v>
      </c>
      <c r="K60" s="25" t="s">
        <v>69</v>
      </c>
      <c r="L60" s="25" t="s">
        <v>75</v>
      </c>
      <c r="M60" s="25" t="s">
        <v>71</v>
      </c>
      <c r="N60" s="25" t="s">
        <v>75</v>
      </c>
      <c r="O60" s="25">
        <v>41</v>
      </c>
      <c r="P60" s="25" t="s">
        <v>75</v>
      </c>
      <c r="Q60" s="25" t="s">
        <v>75</v>
      </c>
      <c r="R60" s="25" t="s">
        <v>72</v>
      </c>
      <c r="S60" s="25" t="s">
        <v>75</v>
      </c>
      <c r="T60" s="25">
        <v>41</v>
      </c>
      <c r="V60" s="25" t="s">
        <v>70</v>
      </c>
      <c r="X60" s="25" t="s">
        <v>75</v>
      </c>
      <c r="Y60" s="25" t="s">
        <v>73</v>
      </c>
    </row>
    <row r="61" spans="5:25" s="24" customFormat="1" hidden="1">
      <c r="E61" s="24">
        <v>401</v>
      </c>
      <c r="F61" s="25" t="s">
        <v>75</v>
      </c>
      <c r="G61" s="25" t="s">
        <v>76</v>
      </c>
      <c r="H61" s="25">
        <v>4</v>
      </c>
      <c r="I61" s="25" t="s">
        <v>75</v>
      </c>
      <c r="J61" s="25" t="s">
        <v>74</v>
      </c>
      <c r="K61" s="25" t="s">
        <v>69</v>
      </c>
      <c r="L61" s="25" t="s">
        <v>75</v>
      </c>
      <c r="M61" s="25" t="s">
        <v>71</v>
      </c>
      <c r="N61" s="25" t="s">
        <v>75</v>
      </c>
      <c r="O61" s="25">
        <v>41</v>
      </c>
      <c r="P61" s="25" t="s">
        <v>75</v>
      </c>
      <c r="Q61" s="25" t="s">
        <v>75</v>
      </c>
      <c r="R61" s="25" t="s">
        <v>72</v>
      </c>
      <c r="S61" s="25" t="s">
        <v>75</v>
      </c>
      <c r="T61" s="25">
        <v>41</v>
      </c>
      <c r="V61" s="25" t="s">
        <v>70</v>
      </c>
      <c r="X61" s="25" t="s">
        <v>75</v>
      </c>
      <c r="Y61" s="25" t="s">
        <v>73</v>
      </c>
    </row>
    <row r="62" spans="5:25" s="24" customFormat="1" hidden="1">
      <c r="E62" s="24">
        <v>402</v>
      </c>
      <c r="F62" s="25" t="s">
        <v>75</v>
      </c>
      <c r="G62" s="25" t="s">
        <v>76</v>
      </c>
      <c r="H62" s="25">
        <v>4</v>
      </c>
      <c r="I62" s="25" t="s">
        <v>75</v>
      </c>
      <c r="J62" s="25" t="s">
        <v>74</v>
      </c>
      <c r="K62" s="25" t="s">
        <v>69</v>
      </c>
      <c r="L62" s="25" t="s">
        <v>75</v>
      </c>
      <c r="M62" s="25" t="s">
        <v>71</v>
      </c>
      <c r="N62" s="25" t="s">
        <v>75</v>
      </c>
      <c r="O62" s="25">
        <v>41</v>
      </c>
      <c r="P62" s="25" t="s">
        <v>75</v>
      </c>
      <c r="Q62" s="25" t="s">
        <v>75</v>
      </c>
      <c r="R62" s="25" t="s">
        <v>72</v>
      </c>
      <c r="S62" s="25" t="s">
        <v>75</v>
      </c>
      <c r="T62" s="25">
        <v>41</v>
      </c>
      <c r="V62" s="25" t="s">
        <v>70</v>
      </c>
      <c r="X62" s="25" t="s">
        <v>75</v>
      </c>
      <c r="Y62" s="25" t="s">
        <v>73</v>
      </c>
    </row>
    <row r="63" spans="5:25" s="24" customFormat="1" hidden="1">
      <c r="E63" s="24">
        <v>403</v>
      </c>
      <c r="F63" s="25" t="s">
        <v>75</v>
      </c>
      <c r="G63" s="25" t="s">
        <v>76</v>
      </c>
      <c r="H63" s="25">
        <v>4</v>
      </c>
      <c r="I63" s="25" t="s">
        <v>75</v>
      </c>
      <c r="J63" s="25" t="s">
        <v>74</v>
      </c>
      <c r="K63" s="25" t="s">
        <v>69</v>
      </c>
      <c r="L63" s="25" t="s">
        <v>75</v>
      </c>
      <c r="M63" s="25" t="s">
        <v>71</v>
      </c>
      <c r="N63" s="25" t="s">
        <v>75</v>
      </c>
      <c r="O63" s="25">
        <v>41</v>
      </c>
      <c r="P63" s="25" t="s">
        <v>75</v>
      </c>
      <c r="Q63" s="25" t="s">
        <v>75</v>
      </c>
      <c r="R63" s="25" t="s">
        <v>72</v>
      </c>
      <c r="S63" s="25" t="s">
        <v>75</v>
      </c>
      <c r="T63" s="25">
        <v>41</v>
      </c>
      <c r="V63" s="25" t="s">
        <v>70</v>
      </c>
      <c r="X63" s="25" t="s">
        <v>75</v>
      </c>
      <c r="Y63" s="25" t="s">
        <v>73</v>
      </c>
    </row>
    <row r="64" spans="5:25" s="24" customFormat="1" hidden="1">
      <c r="E64" s="24">
        <v>404</v>
      </c>
      <c r="F64" s="25" t="s">
        <v>75</v>
      </c>
      <c r="G64" s="25" t="s">
        <v>76</v>
      </c>
      <c r="H64" s="25">
        <v>4</v>
      </c>
      <c r="I64" s="25" t="s">
        <v>75</v>
      </c>
      <c r="J64" s="25" t="s">
        <v>74</v>
      </c>
      <c r="K64" s="25" t="s">
        <v>69</v>
      </c>
      <c r="L64" s="25" t="s">
        <v>75</v>
      </c>
      <c r="M64" s="25" t="s">
        <v>71</v>
      </c>
      <c r="N64" s="25" t="s">
        <v>75</v>
      </c>
      <c r="O64" s="25">
        <v>41</v>
      </c>
      <c r="P64" s="25" t="s">
        <v>75</v>
      </c>
      <c r="Q64" s="25" t="s">
        <v>75</v>
      </c>
      <c r="R64" s="25" t="s">
        <v>72</v>
      </c>
      <c r="S64" s="25" t="s">
        <v>75</v>
      </c>
      <c r="T64" s="25">
        <v>41</v>
      </c>
      <c r="V64" s="25" t="s">
        <v>70</v>
      </c>
      <c r="X64" s="25" t="s">
        <v>75</v>
      </c>
      <c r="Y64" s="25" t="s">
        <v>73</v>
      </c>
    </row>
    <row r="65" spans="5:25" s="24" customFormat="1" hidden="1">
      <c r="E65" s="24">
        <v>405</v>
      </c>
      <c r="F65" s="25" t="s">
        <v>75</v>
      </c>
      <c r="G65" s="25" t="s">
        <v>76</v>
      </c>
      <c r="H65" s="25">
        <v>4</v>
      </c>
      <c r="I65" s="25" t="s">
        <v>75</v>
      </c>
      <c r="J65" s="25" t="s">
        <v>74</v>
      </c>
      <c r="K65" s="25" t="s">
        <v>69</v>
      </c>
      <c r="L65" s="25" t="s">
        <v>75</v>
      </c>
      <c r="M65" s="25" t="s">
        <v>71</v>
      </c>
      <c r="N65" s="25" t="s">
        <v>75</v>
      </c>
      <c r="O65" s="25">
        <v>41</v>
      </c>
      <c r="P65" s="25" t="s">
        <v>75</v>
      </c>
      <c r="Q65" s="25" t="s">
        <v>75</v>
      </c>
      <c r="R65" s="25" t="s">
        <v>72</v>
      </c>
      <c r="S65" s="25" t="s">
        <v>75</v>
      </c>
      <c r="T65" s="25">
        <v>41</v>
      </c>
      <c r="V65" s="25" t="s">
        <v>70</v>
      </c>
      <c r="X65" s="25" t="s">
        <v>75</v>
      </c>
      <c r="Y65" s="25" t="s">
        <v>73</v>
      </c>
    </row>
    <row r="66" spans="5:25" s="24" customFormat="1" ht="17" hidden="1" customHeight="1">
      <c r="E66" s="24">
        <v>406</v>
      </c>
      <c r="F66" s="25" t="s">
        <v>75</v>
      </c>
      <c r="G66" s="25" t="s">
        <v>76</v>
      </c>
      <c r="H66" s="25">
        <v>4</v>
      </c>
      <c r="I66" s="25" t="s">
        <v>75</v>
      </c>
      <c r="J66" s="25" t="s">
        <v>74</v>
      </c>
      <c r="K66" s="25" t="s">
        <v>69</v>
      </c>
      <c r="L66" s="25" t="s">
        <v>75</v>
      </c>
      <c r="M66" s="25" t="s">
        <v>71</v>
      </c>
      <c r="N66" s="25" t="s">
        <v>75</v>
      </c>
      <c r="O66" s="25">
        <v>41</v>
      </c>
      <c r="P66" s="25" t="s">
        <v>75</v>
      </c>
      <c r="Q66" s="25" t="s">
        <v>75</v>
      </c>
      <c r="R66" s="25" t="s">
        <v>72</v>
      </c>
      <c r="S66" s="25" t="s">
        <v>75</v>
      </c>
      <c r="T66" s="25">
        <v>41</v>
      </c>
      <c r="V66" s="25" t="s">
        <v>70</v>
      </c>
      <c r="X66" s="25" t="s">
        <v>75</v>
      </c>
      <c r="Y66" s="25" t="s">
        <v>73</v>
      </c>
    </row>
    <row r="67" spans="5:25" s="24" customFormat="1" ht="17" hidden="1" customHeight="1">
      <c r="E67" s="24">
        <v>407</v>
      </c>
      <c r="F67" s="25" t="s">
        <v>75</v>
      </c>
      <c r="G67" s="25" t="s">
        <v>76</v>
      </c>
      <c r="H67" s="25">
        <v>4</v>
      </c>
      <c r="I67" s="25" t="s">
        <v>75</v>
      </c>
      <c r="J67" s="25" t="s">
        <v>74</v>
      </c>
      <c r="K67" s="25" t="s">
        <v>69</v>
      </c>
      <c r="L67" s="25" t="s">
        <v>75</v>
      </c>
      <c r="M67" s="25" t="s">
        <v>71</v>
      </c>
      <c r="N67" s="25" t="s">
        <v>75</v>
      </c>
      <c r="O67" s="25">
        <v>41</v>
      </c>
      <c r="P67" s="25" t="s">
        <v>75</v>
      </c>
      <c r="Q67" s="25" t="s">
        <v>75</v>
      </c>
      <c r="R67" s="25" t="s">
        <v>72</v>
      </c>
      <c r="S67" s="25" t="s">
        <v>75</v>
      </c>
      <c r="T67" s="25">
        <v>41</v>
      </c>
      <c r="V67" s="25" t="s">
        <v>70</v>
      </c>
      <c r="X67" s="25" t="s">
        <v>75</v>
      </c>
      <c r="Y67" s="25" t="s">
        <v>73</v>
      </c>
    </row>
    <row r="68" spans="5:25" s="24" customFormat="1" ht="17" hidden="1" customHeight="1">
      <c r="E68" s="24">
        <v>508</v>
      </c>
      <c r="F68" s="25" t="s">
        <v>75</v>
      </c>
      <c r="G68" s="25" t="s">
        <v>76</v>
      </c>
      <c r="H68" s="25">
        <v>4</v>
      </c>
      <c r="I68" s="25" t="s">
        <v>75</v>
      </c>
      <c r="J68" s="25" t="s">
        <v>74</v>
      </c>
      <c r="K68" s="25" t="s">
        <v>69</v>
      </c>
      <c r="L68" s="25" t="s">
        <v>77</v>
      </c>
      <c r="M68" s="25" t="s">
        <v>78</v>
      </c>
      <c r="N68" s="25" t="s">
        <v>77</v>
      </c>
      <c r="O68" s="25">
        <v>51</v>
      </c>
      <c r="P68" s="25" t="s">
        <v>77</v>
      </c>
      <c r="Q68" s="25" t="s">
        <v>77</v>
      </c>
      <c r="R68" s="25" t="s">
        <v>72</v>
      </c>
      <c r="S68" s="25" t="s">
        <v>77</v>
      </c>
      <c r="T68" s="25">
        <v>51</v>
      </c>
      <c r="V68" s="25" t="s">
        <v>70</v>
      </c>
      <c r="X68" s="25" t="s">
        <v>77</v>
      </c>
      <c r="Y68" s="25" t="s">
        <v>79</v>
      </c>
    </row>
    <row r="69" spans="5:25" s="24" customFormat="1" hidden="1">
      <c r="E69" s="24">
        <v>509</v>
      </c>
      <c r="F69" s="25" t="s">
        <v>75</v>
      </c>
      <c r="G69" s="25" t="s">
        <v>76</v>
      </c>
      <c r="H69" s="25">
        <v>4</v>
      </c>
      <c r="I69" s="25" t="s">
        <v>75</v>
      </c>
      <c r="J69" s="25" t="s">
        <v>74</v>
      </c>
      <c r="K69" s="25" t="s">
        <v>69</v>
      </c>
      <c r="L69" s="25" t="s">
        <v>77</v>
      </c>
      <c r="M69" s="25" t="s">
        <v>78</v>
      </c>
      <c r="N69" s="25" t="s">
        <v>77</v>
      </c>
      <c r="O69" s="25">
        <v>51</v>
      </c>
      <c r="P69" s="25" t="s">
        <v>77</v>
      </c>
      <c r="Q69" s="25" t="s">
        <v>77</v>
      </c>
      <c r="R69" s="25" t="s">
        <v>72</v>
      </c>
      <c r="S69" s="25" t="s">
        <v>77</v>
      </c>
      <c r="T69" s="25">
        <v>51</v>
      </c>
      <c r="V69" s="25" t="s">
        <v>70</v>
      </c>
      <c r="X69" s="25" t="s">
        <v>77</v>
      </c>
      <c r="Y69" s="25" t="s">
        <v>79</v>
      </c>
    </row>
    <row r="70" spans="5:25" s="24" customFormat="1" hidden="1">
      <c r="E70" s="24">
        <v>510</v>
      </c>
      <c r="F70" s="25" t="s">
        <v>75</v>
      </c>
      <c r="G70" s="25" t="s">
        <v>76</v>
      </c>
      <c r="H70" s="25">
        <v>4</v>
      </c>
      <c r="I70" s="25" t="s">
        <v>75</v>
      </c>
      <c r="J70" s="25" t="s">
        <v>74</v>
      </c>
      <c r="K70" s="25" t="s">
        <v>69</v>
      </c>
      <c r="L70" s="25" t="s">
        <v>77</v>
      </c>
      <c r="M70" s="25" t="s">
        <v>78</v>
      </c>
      <c r="N70" s="25" t="s">
        <v>77</v>
      </c>
      <c r="O70" s="25">
        <v>51</v>
      </c>
      <c r="P70" s="25" t="s">
        <v>77</v>
      </c>
      <c r="Q70" s="25" t="s">
        <v>77</v>
      </c>
      <c r="R70" s="25" t="s">
        <v>72</v>
      </c>
      <c r="S70" s="25" t="s">
        <v>77</v>
      </c>
      <c r="T70" s="25">
        <v>51</v>
      </c>
      <c r="V70" s="25" t="s">
        <v>70</v>
      </c>
      <c r="X70" s="25" t="s">
        <v>77</v>
      </c>
      <c r="Y70" s="25" t="s">
        <v>79</v>
      </c>
    </row>
    <row r="71" spans="5:25" s="24" customFormat="1" hidden="1">
      <c r="E71" s="24">
        <v>511</v>
      </c>
      <c r="F71" s="25" t="s">
        <v>77</v>
      </c>
      <c r="G71" s="25" t="s">
        <v>76</v>
      </c>
      <c r="H71" s="25">
        <v>5</v>
      </c>
      <c r="I71" s="25" t="s">
        <v>77</v>
      </c>
      <c r="J71" s="25" t="s">
        <v>74</v>
      </c>
      <c r="K71" s="25" t="s">
        <v>69</v>
      </c>
      <c r="L71" s="25" t="s">
        <v>77</v>
      </c>
      <c r="M71" s="25" t="s">
        <v>78</v>
      </c>
      <c r="N71" s="25" t="s">
        <v>77</v>
      </c>
      <c r="O71" s="25">
        <v>51</v>
      </c>
      <c r="P71" s="25" t="s">
        <v>77</v>
      </c>
      <c r="Q71" s="25" t="s">
        <v>77</v>
      </c>
      <c r="R71" s="25" t="s">
        <v>72</v>
      </c>
      <c r="S71" s="25" t="s">
        <v>77</v>
      </c>
      <c r="T71" s="25">
        <v>51</v>
      </c>
      <c r="V71" s="25" t="s">
        <v>70</v>
      </c>
      <c r="X71" s="25" t="s">
        <v>77</v>
      </c>
      <c r="Y71" s="25" t="s">
        <v>79</v>
      </c>
    </row>
    <row r="72" spans="5:25" s="24" customFormat="1" hidden="1">
      <c r="E72" s="24">
        <v>512</v>
      </c>
      <c r="F72" s="25" t="s">
        <v>77</v>
      </c>
      <c r="G72" s="25" t="s">
        <v>76</v>
      </c>
      <c r="H72" s="25">
        <v>5</v>
      </c>
      <c r="I72" s="25" t="s">
        <v>77</v>
      </c>
      <c r="J72" s="25" t="s">
        <v>74</v>
      </c>
      <c r="K72" s="25" t="s">
        <v>69</v>
      </c>
      <c r="L72" s="25" t="s">
        <v>77</v>
      </c>
      <c r="M72" s="25" t="s">
        <v>78</v>
      </c>
      <c r="N72" s="25" t="s">
        <v>77</v>
      </c>
      <c r="O72" s="25">
        <v>51</v>
      </c>
      <c r="P72" s="25" t="s">
        <v>77</v>
      </c>
      <c r="Q72" s="25" t="s">
        <v>77</v>
      </c>
      <c r="R72" s="25" t="s">
        <v>72</v>
      </c>
      <c r="S72" s="25" t="s">
        <v>77</v>
      </c>
      <c r="T72" s="25">
        <v>51</v>
      </c>
      <c r="V72" s="25" t="s">
        <v>70</v>
      </c>
      <c r="X72" s="25" t="s">
        <v>77</v>
      </c>
      <c r="Y72" s="25" t="s">
        <v>79</v>
      </c>
    </row>
    <row r="73" spans="5:25" s="24" customFormat="1" hidden="1">
      <c r="E73" s="24">
        <v>501</v>
      </c>
      <c r="F73" s="25" t="s">
        <v>77</v>
      </c>
      <c r="G73" s="25" t="s">
        <v>76</v>
      </c>
      <c r="H73" s="25">
        <v>5</v>
      </c>
      <c r="I73" s="25" t="s">
        <v>77</v>
      </c>
      <c r="J73" s="25" t="s">
        <v>74</v>
      </c>
      <c r="K73" s="25" t="s">
        <v>69</v>
      </c>
      <c r="L73" s="25" t="s">
        <v>77</v>
      </c>
      <c r="M73" s="25" t="s">
        <v>78</v>
      </c>
      <c r="N73" s="25" t="s">
        <v>77</v>
      </c>
      <c r="O73" s="25">
        <v>51</v>
      </c>
      <c r="P73" s="25" t="s">
        <v>77</v>
      </c>
      <c r="Q73" s="25" t="s">
        <v>77</v>
      </c>
      <c r="R73" s="25" t="s">
        <v>72</v>
      </c>
      <c r="S73" s="25" t="s">
        <v>77</v>
      </c>
      <c r="T73" s="25">
        <v>51</v>
      </c>
      <c r="V73" s="25" t="s">
        <v>70</v>
      </c>
      <c r="X73" s="25" t="s">
        <v>77</v>
      </c>
      <c r="Y73" s="25" t="s">
        <v>79</v>
      </c>
    </row>
    <row r="74" spans="5:25" s="24" customFormat="1" hidden="1">
      <c r="E74" s="24">
        <v>502</v>
      </c>
      <c r="F74" s="25" t="s">
        <v>77</v>
      </c>
      <c r="G74" s="25" t="s">
        <v>76</v>
      </c>
      <c r="H74" s="25">
        <v>5</v>
      </c>
      <c r="I74" s="25" t="s">
        <v>77</v>
      </c>
      <c r="J74" s="25" t="s">
        <v>74</v>
      </c>
      <c r="K74" s="25" t="s">
        <v>69</v>
      </c>
      <c r="L74" s="25" t="s">
        <v>77</v>
      </c>
      <c r="M74" s="25" t="s">
        <v>78</v>
      </c>
      <c r="N74" s="25" t="s">
        <v>77</v>
      </c>
      <c r="O74" s="25">
        <v>51</v>
      </c>
      <c r="P74" s="25" t="s">
        <v>77</v>
      </c>
      <c r="Q74" s="25" t="s">
        <v>77</v>
      </c>
      <c r="R74" s="25" t="s">
        <v>72</v>
      </c>
      <c r="S74" s="25" t="s">
        <v>77</v>
      </c>
      <c r="T74" s="25">
        <v>51</v>
      </c>
      <c r="V74" s="25" t="s">
        <v>70</v>
      </c>
      <c r="X74" s="25" t="s">
        <v>77</v>
      </c>
      <c r="Y74" s="25" t="s">
        <v>79</v>
      </c>
    </row>
    <row r="75" spans="5:25" s="24" customFormat="1" hidden="1">
      <c r="E75" s="24">
        <v>503</v>
      </c>
      <c r="F75" s="25" t="s">
        <v>77</v>
      </c>
      <c r="G75" s="25" t="s">
        <v>76</v>
      </c>
      <c r="H75" s="25">
        <v>5</v>
      </c>
      <c r="I75" s="25" t="s">
        <v>77</v>
      </c>
      <c r="J75" s="25" t="s">
        <v>74</v>
      </c>
      <c r="K75" s="25" t="s">
        <v>69</v>
      </c>
      <c r="L75" s="25" t="s">
        <v>77</v>
      </c>
      <c r="M75" s="25" t="s">
        <v>78</v>
      </c>
      <c r="N75" s="25" t="s">
        <v>77</v>
      </c>
      <c r="O75" s="25">
        <v>51</v>
      </c>
      <c r="P75" s="25" t="s">
        <v>77</v>
      </c>
      <c r="Q75" s="25" t="s">
        <v>77</v>
      </c>
      <c r="R75" s="25" t="s">
        <v>72</v>
      </c>
      <c r="S75" s="25" t="s">
        <v>77</v>
      </c>
      <c r="T75" s="25">
        <v>51</v>
      </c>
      <c r="V75" s="25" t="s">
        <v>70</v>
      </c>
      <c r="X75" s="25" t="s">
        <v>77</v>
      </c>
      <c r="Y75" s="25" t="s">
        <v>79</v>
      </c>
    </row>
    <row r="76" spans="5:25" s="24" customFormat="1" hidden="1">
      <c r="E76" s="24">
        <v>504</v>
      </c>
      <c r="F76" s="25" t="s">
        <v>77</v>
      </c>
      <c r="G76" s="25" t="s">
        <v>76</v>
      </c>
      <c r="H76" s="25">
        <v>5</v>
      </c>
      <c r="I76" s="25" t="s">
        <v>77</v>
      </c>
      <c r="J76" s="25" t="s">
        <v>74</v>
      </c>
      <c r="K76" s="25" t="s">
        <v>69</v>
      </c>
      <c r="L76" s="25" t="s">
        <v>77</v>
      </c>
      <c r="M76" s="25" t="s">
        <v>78</v>
      </c>
      <c r="N76" s="25" t="s">
        <v>77</v>
      </c>
      <c r="O76" s="25">
        <v>51</v>
      </c>
      <c r="P76" s="25" t="s">
        <v>77</v>
      </c>
      <c r="Q76" s="25" t="s">
        <v>77</v>
      </c>
      <c r="R76" s="25" t="s">
        <v>72</v>
      </c>
      <c r="S76" s="25" t="s">
        <v>77</v>
      </c>
      <c r="T76" s="25">
        <v>51</v>
      </c>
      <c r="V76" s="25" t="s">
        <v>70</v>
      </c>
      <c r="X76" s="25" t="s">
        <v>77</v>
      </c>
      <c r="Y76" s="25" t="s">
        <v>79</v>
      </c>
    </row>
    <row r="77" spans="5:25" s="24" customFormat="1" hidden="1">
      <c r="E77" s="24">
        <v>505</v>
      </c>
      <c r="F77" s="25" t="s">
        <v>77</v>
      </c>
      <c r="G77" s="25" t="s">
        <v>76</v>
      </c>
      <c r="H77" s="25">
        <v>5</v>
      </c>
      <c r="I77" s="25" t="s">
        <v>77</v>
      </c>
      <c r="J77" s="25" t="s">
        <v>74</v>
      </c>
      <c r="K77" s="25" t="s">
        <v>69</v>
      </c>
      <c r="L77" s="25" t="s">
        <v>77</v>
      </c>
      <c r="M77" s="25" t="s">
        <v>78</v>
      </c>
      <c r="N77" s="25" t="s">
        <v>77</v>
      </c>
      <c r="O77" s="25">
        <v>51</v>
      </c>
      <c r="P77" s="25" t="s">
        <v>77</v>
      </c>
      <c r="Q77" s="25" t="s">
        <v>77</v>
      </c>
      <c r="R77" s="25" t="s">
        <v>72</v>
      </c>
      <c r="S77" s="25" t="s">
        <v>77</v>
      </c>
      <c r="T77" s="25">
        <v>51</v>
      </c>
      <c r="V77" s="25" t="s">
        <v>70</v>
      </c>
      <c r="X77" s="25" t="s">
        <v>77</v>
      </c>
      <c r="Y77" s="25" t="s">
        <v>79</v>
      </c>
    </row>
    <row r="78" spans="5:25" s="24" customFormat="1" hidden="1">
      <c r="E78" s="24">
        <v>506</v>
      </c>
      <c r="F78" s="25" t="s">
        <v>77</v>
      </c>
      <c r="G78" s="25" t="s">
        <v>76</v>
      </c>
      <c r="H78" s="25">
        <v>5</v>
      </c>
      <c r="I78" s="25" t="s">
        <v>77</v>
      </c>
      <c r="J78" s="25" t="s">
        <v>74</v>
      </c>
      <c r="K78" s="25" t="s">
        <v>69</v>
      </c>
      <c r="L78" s="25" t="s">
        <v>77</v>
      </c>
      <c r="M78" s="25" t="s">
        <v>78</v>
      </c>
      <c r="N78" s="25" t="s">
        <v>77</v>
      </c>
      <c r="O78" s="25">
        <v>51</v>
      </c>
      <c r="P78" s="25" t="s">
        <v>77</v>
      </c>
      <c r="Q78" s="25" t="s">
        <v>77</v>
      </c>
      <c r="R78" s="25" t="s">
        <v>72</v>
      </c>
      <c r="S78" s="25" t="s">
        <v>77</v>
      </c>
      <c r="T78" s="25">
        <v>51</v>
      </c>
      <c r="V78" s="25" t="s">
        <v>70</v>
      </c>
      <c r="X78" s="25" t="s">
        <v>77</v>
      </c>
      <c r="Y78" s="25" t="s">
        <v>79</v>
      </c>
    </row>
    <row r="79" spans="5:25" s="24" customFormat="1" hidden="1">
      <c r="E79" s="24">
        <v>507</v>
      </c>
      <c r="F79" s="25" t="s">
        <v>77</v>
      </c>
      <c r="G79" s="25" t="s">
        <v>76</v>
      </c>
      <c r="H79" s="25">
        <v>5</v>
      </c>
      <c r="I79" s="25" t="s">
        <v>77</v>
      </c>
      <c r="J79" s="25" t="s">
        <v>74</v>
      </c>
      <c r="K79" s="25" t="s">
        <v>69</v>
      </c>
      <c r="L79" s="25" t="s">
        <v>77</v>
      </c>
      <c r="M79" s="25" t="s">
        <v>78</v>
      </c>
      <c r="N79" s="25" t="s">
        <v>77</v>
      </c>
      <c r="O79" s="25">
        <v>51</v>
      </c>
      <c r="P79" s="25" t="s">
        <v>77</v>
      </c>
      <c r="Q79" s="25" t="s">
        <v>77</v>
      </c>
      <c r="R79" s="25" t="s">
        <v>72</v>
      </c>
      <c r="S79" s="25" t="s">
        <v>77</v>
      </c>
      <c r="T79" s="25">
        <v>51</v>
      </c>
      <c r="V79" s="25" t="s">
        <v>70</v>
      </c>
      <c r="X79" s="25" t="s">
        <v>77</v>
      </c>
      <c r="Y79" s="25" t="s">
        <v>79</v>
      </c>
    </row>
    <row r="80" spans="5:25" s="24" customFormat="1" hidden="1">
      <c r="E80" s="24">
        <v>608</v>
      </c>
      <c r="F80" s="25" t="s">
        <v>77</v>
      </c>
      <c r="G80" s="25" t="s">
        <v>76</v>
      </c>
      <c r="H80" s="25">
        <v>5</v>
      </c>
      <c r="I80" s="25" t="s">
        <v>77</v>
      </c>
      <c r="J80" s="25" t="s">
        <v>74</v>
      </c>
      <c r="K80" s="25" t="s">
        <v>69</v>
      </c>
      <c r="L80" s="25" t="s">
        <v>80</v>
      </c>
      <c r="M80" s="25" t="s">
        <v>78</v>
      </c>
      <c r="N80" s="25" t="s">
        <v>80</v>
      </c>
      <c r="O80" s="25">
        <v>61</v>
      </c>
      <c r="P80" s="25" t="s">
        <v>80</v>
      </c>
      <c r="Q80" s="25" t="s">
        <v>80</v>
      </c>
      <c r="R80" s="25" t="s">
        <v>72</v>
      </c>
      <c r="S80" s="25" t="s">
        <v>80</v>
      </c>
      <c r="T80" s="25">
        <v>61</v>
      </c>
      <c r="V80" s="25" t="s">
        <v>70</v>
      </c>
      <c r="X80" s="25" t="s">
        <v>80</v>
      </c>
      <c r="Y80" s="25" t="s">
        <v>79</v>
      </c>
    </row>
    <row r="81" spans="5:25" s="24" customFormat="1" hidden="1">
      <c r="E81" s="24">
        <v>609</v>
      </c>
      <c r="F81" s="25" t="s">
        <v>77</v>
      </c>
      <c r="G81" s="25" t="s">
        <v>76</v>
      </c>
      <c r="H81" s="25">
        <v>5</v>
      </c>
      <c r="I81" s="25" t="s">
        <v>77</v>
      </c>
      <c r="J81" s="25" t="s">
        <v>74</v>
      </c>
      <c r="K81" s="25" t="s">
        <v>69</v>
      </c>
      <c r="L81" s="25" t="s">
        <v>80</v>
      </c>
      <c r="M81" s="25" t="s">
        <v>78</v>
      </c>
      <c r="N81" s="25" t="s">
        <v>80</v>
      </c>
      <c r="O81" s="25">
        <v>61</v>
      </c>
      <c r="P81" s="25" t="s">
        <v>80</v>
      </c>
      <c r="Q81" s="25" t="s">
        <v>80</v>
      </c>
      <c r="R81" s="25" t="s">
        <v>72</v>
      </c>
      <c r="S81" s="25" t="s">
        <v>80</v>
      </c>
      <c r="T81" s="25">
        <v>61</v>
      </c>
      <c r="V81" s="25" t="s">
        <v>70</v>
      </c>
      <c r="X81" s="25" t="s">
        <v>80</v>
      </c>
      <c r="Y81" s="25" t="s">
        <v>79</v>
      </c>
    </row>
    <row r="82" spans="5:25" s="24" customFormat="1" hidden="1">
      <c r="E82" s="24">
        <v>610</v>
      </c>
      <c r="F82" s="25" t="s">
        <v>77</v>
      </c>
      <c r="G82" s="25" t="s">
        <v>76</v>
      </c>
      <c r="H82" s="25">
        <v>5</v>
      </c>
      <c r="I82" s="25" t="s">
        <v>77</v>
      </c>
      <c r="J82" s="25" t="s">
        <v>74</v>
      </c>
      <c r="K82" s="25" t="s">
        <v>69</v>
      </c>
      <c r="L82" s="25" t="s">
        <v>80</v>
      </c>
      <c r="M82" s="25" t="s">
        <v>78</v>
      </c>
      <c r="N82" s="25" t="s">
        <v>80</v>
      </c>
      <c r="O82" s="25">
        <v>61</v>
      </c>
      <c r="P82" s="25" t="s">
        <v>80</v>
      </c>
      <c r="Q82" s="25" t="s">
        <v>80</v>
      </c>
      <c r="R82" s="25" t="s">
        <v>72</v>
      </c>
      <c r="S82" s="25" t="s">
        <v>80</v>
      </c>
      <c r="T82" s="25">
        <v>61</v>
      </c>
      <c r="V82" s="25" t="s">
        <v>70</v>
      </c>
      <c r="X82" s="25" t="s">
        <v>80</v>
      </c>
      <c r="Y82" s="25" t="s">
        <v>79</v>
      </c>
    </row>
    <row r="83" spans="5:25" s="24" customFormat="1" hidden="1">
      <c r="E83" s="24">
        <v>611</v>
      </c>
      <c r="F83" s="25" t="s">
        <v>80</v>
      </c>
      <c r="G83" s="25" t="s">
        <v>76</v>
      </c>
      <c r="H83" s="25">
        <v>6</v>
      </c>
      <c r="I83" s="25" t="s">
        <v>80</v>
      </c>
      <c r="J83" s="25" t="s">
        <v>74</v>
      </c>
      <c r="K83" s="25" t="s">
        <v>69</v>
      </c>
      <c r="L83" s="25" t="s">
        <v>80</v>
      </c>
      <c r="M83" s="25" t="s">
        <v>78</v>
      </c>
      <c r="N83" s="25" t="s">
        <v>80</v>
      </c>
      <c r="O83" s="25">
        <v>61</v>
      </c>
      <c r="P83" s="25" t="s">
        <v>80</v>
      </c>
      <c r="Q83" s="25" t="s">
        <v>80</v>
      </c>
      <c r="R83" s="25" t="s">
        <v>72</v>
      </c>
      <c r="S83" s="25" t="s">
        <v>80</v>
      </c>
      <c r="T83" s="25">
        <v>61</v>
      </c>
      <c r="V83" s="25" t="s">
        <v>70</v>
      </c>
      <c r="X83" s="25" t="s">
        <v>80</v>
      </c>
      <c r="Y83" s="25" t="s">
        <v>79</v>
      </c>
    </row>
    <row r="84" spans="5:25" s="24" customFormat="1" hidden="1">
      <c r="E84" s="24">
        <v>612</v>
      </c>
      <c r="F84" s="25" t="s">
        <v>80</v>
      </c>
      <c r="G84" s="25" t="s">
        <v>76</v>
      </c>
      <c r="H84" s="25">
        <v>6</v>
      </c>
      <c r="I84" s="25" t="s">
        <v>80</v>
      </c>
      <c r="J84" s="25" t="s">
        <v>74</v>
      </c>
      <c r="K84" s="25" t="s">
        <v>69</v>
      </c>
      <c r="L84" s="25" t="s">
        <v>80</v>
      </c>
      <c r="M84" s="25" t="s">
        <v>78</v>
      </c>
      <c r="N84" s="25" t="s">
        <v>80</v>
      </c>
      <c r="O84" s="25">
        <v>61</v>
      </c>
      <c r="P84" s="25" t="s">
        <v>80</v>
      </c>
      <c r="Q84" s="25" t="s">
        <v>80</v>
      </c>
      <c r="R84" s="25" t="s">
        <v>72</v>
      </c>
      <c r="S84" s="25" t="s">
        <v>80</v>
      </c>
      <c r="T84" s="25">
        <v>61</v>
      </c>
      <c r="V84" s="25" t="s">
        <v>70</v>
      </c>
      <c r="X84" s="25" t="s">
        <v>80</v>
      </c>
      <c r="Y84" s="25" t="s">
        <v>79</v>
      </c>
    </row>
    <row r="85" spans="5:25" s="24" customFormat="1" hidden="1">
      <c r="E85" s="24">
        <v>601</v>
      </c>
      <c r="F85" s="25" t="s">
        <v>80</v>
      </c>
      <c r="G85" s="25" t="s">
        <v>76</v>
      </c>
      <c r="H85" s="25">
        <v>6</v>
      </c>
      <c r="I85" s="25" t="s">
        <v>80</v>
      </c>
      <c r="J85" s="25" t="s">
        <v>74</v>
      </c>
      <c r="K85" s="25" t="s">
        <v>69</v>
      </c>
      <c r="L85" s="25" t="s">
        <v>80</v>
      </c>
      <c r="M85" s="25" t="s">
        <v>78</v>
      </c>
      <c r="N85" s="25" t="s">
        <v>80</v>
      </c>
      <c r="O85" s="25">
        <v>61</v>
      </c>
      <c r="P85" s="25" t="s">
        <v>80</v>
      </c>
      <c r="Q85" s="25" t="s">
        <v>80</v>
      </c>
      <c r="R85" s="25" t="s">
        <v>72</v>
      </c>
      <c r="S85" s="25" t="s">
        <v>80</v>
      </c>
      <c r="T85" s="25">
        <v>61</v>
      </c>
      <c r="V85" s="25" t="s">
        <v>70</v>
      </c>
      <c r="X85" s="25" t="s">
        <v>80</v>
      </c>
      <c r="Y85" s="25" t="s">
        <v>79</v>
      </c>
    </row>
    <row r="86" spans="5:25" s="24" customFormat="1" hidden="1">
      <c r="E86" s="24">
        <v>602</v>
      </c>
      <c r="F86" s="25" t="s">
        <v>80</v>
      </c>
      <c r="G86" s="25" t="s">
        <v>76</v>
      </c>
      <c r="H86" s="25">
        <v>6</v>
      </c>
      <c r="I86" s="25" t="s">
        <v>80</v>
      </c>
      <c r="J86" s="25" t="s">
        <v>74</v>
      </c>
      <c r="K86" s="25" t="s">
        <v>69</v>
      </c>
      <c r="L86" s="25" t="s">
        <v>80</v>
      </c>
      <c r="M86" s="25" t="s">
        <v>78</v>
      </c>
      <c r="N86" s="25" t="s">
        <v>80</v>
      </c>
      <c r="O86" s="25">
        <v>61</v>
      </c>
      <c r="P86" s="25" t="s">
        <v>80</v>
      </c>
      <c r="Q86" s="25" t="s">
        <v>80</v>
      </c>
      <c r="R86" s="25" t="s">
        <v>72</v>
      </c>
      <c r="S86" s="25" t="s">
        <v>80</v>
      </c>
      <c r="T86" s="25">
        <v>61</v>
      </c>
      <c r="V86" s="25" t="s">
        <v>70</v>
      </c>
      <c r="X86" s="25" t="s">
        <v>80</v>
      </c>
      <c r="Y86" s="25" t="s">
        <v>79</v>
      </c>
    </row>
    <row r="87" spans="5:25" s="24" customFormat="1" hidden="1">
      <c r="E87" s="24">
        <v>603</v>
      </c>
      <c r="F87" s="25" t="s">
        <v>80</v>
      </c>
      <c r="G87" s="25" t="s">
        <v>76</v>
      </c>
      <c r="H87" s="25">
        <v>6</v>
      </c>
      <c r="I87" s="25" t="s">
        <v>80</v>
      </c>
      <c r="J87" s="25" t="s">
        <v>74</v>
      </c>
      <c r="K87" s="25" t="s">
        <v>69</v>
      </c>
      <c r="L87" s="25" t="s">
        <v>80</v>
      </c>
      <c r="M87" s="25" t="s">
        <v>78</v>
      </c>
      <c r="N87" s="25" t="s">
        <v>80</v>
      </c>
      <c r="O87" s="25">
        <v>61</v>
      </c>
      <c r="P87" s="25" t="s">
        <v>80</v>
      </c>
      <c r="Q87" s="25" t="s">
        <v>80</v>
      </c>
      <c r="R87" s="25" t="s">
        <v>72</v>
      </c>
      <c r="S87" s="25" t="s">
        <v>80</v>
      </c>
      <c r="T87" s="25">
        <v>61</v>
      </c>
      <c r="V87" s="25" t="s">
        <v>70</v>
      </c>
      <c r="X87" s="25" t="s">
        <v>80</v>
      </c>
      <c r="Y87" s="25" t="s">
        <v>79</v>
      </c>
    </row>
    <row r="88" spans="5:25" s="24" customFormat="1" hidden="1">
      <c r="E88" s="24">
        <v>604</v>
      </c>
      <c r="F88" s="25" t="s">
        <v>80</v>
      </c>
      <c r="G88" s="25" t="s">
        <v>76</v>
      </c>
      <c r="H88" s="25">
        <v>6</v>
      </c>
      <c r="I88" s="25" t="s">
        <v>80</v>
      </c>
      <c r="J88" s="25" t="s">
        <v>74</v>
      </c>
      <c r="K88" s="25" t="s">
        <v>69</v>
      </c>
      <c r="L88" s="25" t="s">
        <v>80</v>
      </c>
      <c r="M88" s="25" t="s">
        <v>78</v>
      </c>
      <c r="N88" s="25" t="s">
        <v>80</v>
      </c>
      <c r="O88" s="25">
        <v>61</v>
      </c>
      <c r="P88" s="25" t="s">
        <v>80</v>
      </c>
      <c r="Q88" s="25" t="s">
        <v>80</v>
      </c>
      <c r="R88" s="25" t="s">
        <v>72</v>
      </c>
      <c r="S88" s="25" t="s">
        <v>80</v>
      </c>
      <c r="T88" s="25">
        <v>61</v>
      </c>
      <c r="V88" s="25" t="s">
        <v>70</v>
      </c>
      <c r="X88" s="25" t="s">
        <v>80</v>
      </c>
      <c r="Y88" s="25" t="s">
        <v>79</v>
      </c>
    </row>
    <row r="89" spans="5:25" s="24" customFormat="1" hidden="1">
      <c r="E89" s="24">
        <v>605</v>
      </c>
      <c r="F89" s="25" t="s">
        <v>80</v>
      </c>
      <c r="G89" s="25" t="s">
        <v>76</v>
      </c>
      <c r="H89" s="25">
        <v>6</v>
      </c>
      <c r="I89" s="25" t="s">
        <v>80</v>
      </c>
      <c r="J89" s="25" t="s">
        <v>74</v>
      </c>
      <c r="K89" s="25" t="s">
        <v>69</v>
      </c>
      <c r="L89" s="25" t="s">
        <v>80</v>
      </c>
      <c r="M89" s="25" t="s">
        <v>78</v>
      </c>
      <c r="N89" s="25" t="s">
        <v>80</v>
      </c>
      <c r="O89" s="25">
        <v>61</v>
      </c>
      <c r="P89" s="25" t="s">
        <v>80</v>
      </c>
      <c r="Q89" s="25" t="s">
        <v>80</v>
      </c>
      <c r="R89" s="25" t="s">
        <v>72</v>
      </c>
      <c r="S89" s="25" t="s">
        <v>80</v>
      </c>
      <c r="T89" s="25">
        <v>61</v>
      </c>
      <c r="V89" s="25" t="s">
        <v>70</v>
      </c>
      <c r="X89" s="25" t="s">
        <v>80</v>
      </c>
      <c r="Y89" s="25" t="s">
        <v>79</v>
      </c>
    </row>
    <row r="90" spans="5:25" s="24" customFormat="1" hidden="1">
      <c r="E90" s="24">
        <v>606</v>
      </c>
      <c r="F90" s="25" t="s">
        <v>80</v>
      </c>
      <c r="G90" s="25" t="s">
        <v>76</v>
      </c>
      <c r="H90" s="25">
        <v>6</v>
      </c>
      <c r="I90" s="25" t="s">
        <v>80</v>
      </c>
      <c r="J90" s="25" t="s">
        <v>74</v>
      </c>
      <c r="K90" s="25" t="s">
        <v>69</v>
      </c>
      <c r="L90" s="25" t="s">
        <v>80</v>
      </c>
      <c r="M90" s="25" t="s">
        <v>78</v>
      </c>
      <c r="N90" s="25" t="s">
        <v>80</v>
      </c>
      <c r="O90" s="25">
        <v>61</v>
      </c>
      <c r="P90" s="25" t="s">
        <v>80</v>
      </c>
      <c r="Q90" s="25" t="s">
        <v>80</v>
      </c>
      <c r="R90" s="25" t="s">
        <v>72</v>
      </c>
      <c r="S90" s="25" t="s">
        <v>80</v>
      </c>
      <c r="T90" s="25">
        <v>61</v>
      </c>
      <c r="V90" s="25" t="s">
        <v>70</v>
      </c>
      <c r="X90" s="25" t="s">
        <v>80</v>
      </c>
      <c r="Y90" s="25" t="s">
        <v>79</v>
      </c>
    </row>
    <row r="91" spans="5:25" s="24" customFormat="1" hidden="1">
      <c r="E91" s="24">
        <v>607</v>
      </c>
      <c r="F91" s="25" t="s">
        <v>80</v>
      </c>
      <c r="G91" s="25" t="s">
        <v>76</v>
      </c>
      <c r="H91" s="25">
        <v>6</v>
      </c>
      <c r="I91" s="25" t="s">
        <v>80</v>
      </c>
      <c r="J91" s="25" t="s">
        <v>74</v>
      </c>
      <c r="K91" s="25" t="s">
        <v>69</v>
      </c>
      <c r="L91" s="25" t="s">
        <v>80</v>
      </c>
      <c r="M91" s="25" t="s">
        <v>78</v>
      </c>
      <c r="N91" s="25" t="s">
        <v>80</v>
      </c>
      <c r="O91" s="25">
        <v>61</v>
      </c>
      <c r="P91" s="25" t="s">
        <v>80</v>
      </c>
      <c r="Q91" s="25" t="s">
        <v>80</v>
      </c>
      <c r="R91" s="25" t="s">
        <v>72</v>
      </c>
      <c r="S91" s="25" t="s">
        <v>80</v>
      </c>
      <c r="T91" s="25">
        <v>61</v>
      </c>
      <c r="V91" s="25" t="s">
        <v>70</v>
      </c>
      <c r="X91" s="25" t="s">
        <v>80</v>
      </c>
      <c r="Y91" s="25" t="s">
        <v>79</v>
      </c>
    </row>
    <row r="92" spans="5:25" s="24" customFormat="1" hidden="1">
      <c r="E92" s="24">
        <v>708</v>
      </c>
      <c r="F92" s="25" t="s">
        <v>80</v>
      </c>
      <c r="G92" s="25" t="s">
        <v>76</v>
      </c>
      <c r="H92" s="25">
        <v>6</v>
      </c>
      <c r="I92" s="25" t="s">
        <v>80</v>
      </c>
      <c r="J92" s="25" t="s">
        <v>74</v>
      </c>
      <c r="K92" s="25" t="s">
        <v>69</v>
      </c>
      <c r="L92" s="25" t="s">
        <v>81</v>
      </c>
      <c r="M92" s="25" t="s">
        <v>78</v>
      </c>
      <c r="N92" s="25" t="s">
        <v>81</v>
      </c>
      <c r="O92" s="25">
        <v>71</v>
      </c>
      <c r="P92" s="25" t="s">
        <v>81</v>
      </c>
      <c r="Q92" s="25" t="s">
        <v>81</v>
      </c>
      <c r="R92" s="25" t="s">
        <v>72</v>
      </c>
      <c r="S92" s="25" t="s">
        <v>81</v>
      </c>
      <c r="T92" s="25">
        <v>71</v>
      </c>
      <c r="V92" s="25" t="s">
        <v>70</v>
      </c>
      <c r="X92" s="25" t="s">
        <v>80</v>
      </c>
      <c r="Y92" s="25" t="s">
        <v>79</v>
      </c>
    </row>
    <row r="93" spans="5:25" s="24" customFormat="1" hidden="1">
      <c r="E93" s="24">
        <v>709</v>
      </c>
      <c r="F93" s="25" t="s">
        <v>80</v>
      </c>
      <c r="G93" s="25" t="s">
        <v>76</v>
      </c>
      <c r="H93" s="25">
        <v>6</v>
      </c>
      <c r="I93" s="25" t="s">
        <v>80</v>
      </c>
      <c r="J93" s="25" t="s">
        <v>74</v>
      </c>
      <c r="K93" s="25" t="s">
        <v>69</v>
      </c>
      <c r="L93" s="25" t="s">
        <v>81</v>
      </c>
      <c r="M93" s="25" t="s">
        <v>78</v>
      </c>
      <c r="N93" s="25" t="s">
        <v>81</v>
      </c>
      <c r="O93" s="25">
        <v>71</v>
      </c>
      <c r="P93" s="25" t="s">
        <v>81</v>
      </c>
      <c r="Q93" s="25" t="s">
        <v>81</v>
      </c>
      <c r="R93" s="25" t="s">
        <v>72</v>
      </c>
      <c r="S93" s="25" t="s">
        <v>81</v>
      </c>
      <c r="T93" s="25">
        <v>71</v>
      </c>
      <c r="V93" s="25" t="s">
        <v>70</v>
      </c>
      <c r="X93" s="25" t="s">
        <v>80</v>
      </c>
      <c r="Y93" s="25" t="s">
        <v>79</v>
      </c>
    </row>
    <row r="94" spans="5:25" s="24" customFormat="1" hidden="1">
      <c r="E94" s="24">
        <v>710</v>
      </c>
      <c r="F94" s="25" t="s">
        <v>80</v>
      </c>
      <c r="G94" s="25" t="s">
        <v>76</v>
      </c>
      <c r="H94" s="25">
        <v>6</v>
      </c>
      <c r="I94" s="25" t="s">
        <v>80</v>
      </c>
      <c r="J94" s="25" t="s">
        <v>74</v>
      </c>
      <c r="K94" s="25" t="s">
        <v>69</v>
      </c>
      <c r="L94" s="25" t="s">
        <v>81</v>
      </c>
      <c r="M94" s="25" t="s">
        <v>78</v>
      </c>
      <c r="N94" s="25" t="s">
        <v>81</v>
      </c>
      <c r="O94" s="25">
        <v>71</v>
      </c>
      <c r="P94" s="25" t="s">
        <v>81</v>
      </c>
      <c r="Q94" s="25" t="s">
        <v>81</v>
      </c>
      <c r="R94" s="25" t="s">
        <v>72</v>
      </c>
      <c r="S94" s="25" t="s">
        <v>81</v>
      </c>
      <c r="T94" s="25">
        <v>71</v>
      </c>
      <c r="V94" s="25" t="s">
        <v>70</v>
      </c>
      <c r="X94" s="25" t="s">
        <v>80</v>
      </c>
      <c r="Y94" s="25" t="s">
        <v>79</v>
      </c>
    </row>
    <row r="95" spans="5:25" s="24" customFormat="1" hidden="1">
      <c r="E95" s="24">
        <v>711</v>
      </c>
      <c r="F95" s="25" t="s">
        <v>81</v>
      </c>
      <c r="G95" s="25" t="s">
        <v>76</v>
      </c>
      <c r="H95" s="25">
        <v>6</v>
      </c>
      <c r="I95" s="25" t="s">
        <v>80</v>
      </c>
      <c r="J95" s="25" t="s">
        <v>74</v>
      </c>
      <c r="K95" s="25" t="s">
        <v>69</v>
      </c>
      <c r="L95" s="25" t="s">
        <v>81</v>
      </c>
      <c r="M95" s="25" t="s">
        <v>78</v>
      </c>
      <c r="N95" s="25" t="s">
        <v>81</v>
      </c>
      <c r="O95" s="25">
        <v>71</v>
      </c>
      <c r="P95" s="25" t="s">
        <v>81</v>
      </c>
      <c r="Q95" s="25" t="s">
        <v>81</v>
      </c>
      <c r="R95" s="25" t="s">
        <v>72</v>
      </c>
      <c r="S95" s="25" t="s">
        <v>81</v>
      </c>
      <c r="T95" s="25">
        <v>71</v>
      </c>
      <c r="V95" s="25" t="s">
        <v>70</v>
      </c>
      <c r="X95" s="25" t="s">
        <v>80</v>
      </c>
      <c r="Y95" s="25" t="s">
        <v>79</v>
      </c>
    </row>
    <row r="96" spans="5:25" s="24" customFormat="1" hidden="1">
      <c r="E96" s="24">
        <v>712</v>
      </c>
      <c r="F96" s="25" t="s">
        <v>81</v>
      </c>
      <c r="G96" s="25" t="s">
        <v>76</v>
      </c>
      <c r="H96" s="25">
        <v>6</v>
      </c>
      <c r="I96" s="25" t="s">
        <v>80</v>
      </c>
      <c r="J96" s="25" t="s">
        <v>74</v>
      </c>
      <c r="K96" s="25" t="s">
        <v>69</v>
      </c>
      <c r="L96" s="25" t="s">
        <v>81</v>
      </c>
      <c r="M96" s="25" t="s">
        <v>78</v>
      </c>
      <c r="N96" s="25" t="s">
        <v>81</v>
      </c>
      <c r="O96" s="25">
        <v>71</v>
      </c>
      <c r="P96" s="25" t="s">
        <v>81</v>
      </c>
      <c r="Q96" s="25" t="s">
        <v>81</v>
      </c>
      <c r="R96" s="25" t="s">
        <v>72</v>
      </c>
      <c r="S96" s="25" t="s">
        <v>81</v>
      </c>
      <c r="T96" s="25">
        <v>71</v>
      </c>
      <c r="V96" s="25" t="s">
        <v>70</v>
      </c>
      <c r="X96" s="25" t="s">
        <v>80</v>
      </c>
      <c r="Y96" s="25" t="s">
        <v>79</v>
      </c>
    </row>
    <row r="97" spans="5:25" s="24" customFormat="1" hidden="1">
      <c r="E97" s="24">
        <v>701</v>
      </c>
      <c r="F97" s="25" t="s">
        <v>81</v>
      </c>
      <c r="G97" s="25" t="s">
        <v>76</v>
      </c>
      <c r="H97" s="25">
        <v>6</v>
      </c>
      <c r="I97" s="25" t="s">
        <v>80</v>
      </c>
      <c r="J97" s="25" t="s">
        <v>74</v>
      </c>
      <c r="K97" s="25" t="s">
        <v>69</v>
      </c>
      <c r="L97" s="25" t="s">
        <v>81</v>
      </c>
      <c r="M97" s="25" t="s">
        <v>78</v>
      </c>
      <c r="N97" s="25" t="s">
        <v>81</v>
      </c>
      <c r="O97" s="25">
        <v>71</v>
      </c>
      <c r="P97" s="25" t="s">
        <v>81</v>
      </c>
      <c r="Q97" s="25" t="s">
        <v>81</v>
      </c>
      <c r="R97" s="25" t="s">
        <v>72</v>
      </c>
      <c r="S97" s="25" t="s">
        <v>81</v>
      </c>
      <c r="T97" s="25">
        <v>71</v>
      </c>
      <c r="V97" s="25" t="s">
        <v>70</v>
      </c>
      <c r="X97" s="25" t="s">
        <v>80</v>
      </c>
      <c r="Y97" s="25" t="s">
        <v>79</v>
      </c>
    </row>
    <row r="98" spans="5:25" s="24" customFormat="1" hidden="1">
      <c r="E98" s="24">
        <v>702</v>
      </c>
      <c r="F98" s="25" t="s">
        <v>81</v>
      </c>
      <c r="G98" s="25" t="s">
        <v>76</v>
      </c>
      <c r="H98" s="25">
        <v>6</v>
      </c>
      <c r="I98" s="25" t="s">
        <v>80</v>
      </c>
      <c r="J98" s="25" t="s">
        <v>74</v>
      </c>
      <c r="K98" s="25" t="s">
        <v>69</v>
      </c>
      <c r="L98" s="25" t="s">
        <v>81</v>
      </c>
      <c r="M98" s="25" t="s">
        <v>78</v>
      </c>
      <c r="N98" s="25" t="s">
        <v>81</v>
      </c>
      <c r="O98" s="25">
        <v>71</v>
      </c>
      <c r="P98" s="25" t="s">
        <v>81</v>
      </c>
      <c r="Q98" s="25" t="s">
        <v>81</v>
      </c>
      <c r="R98" s="25" t="s">
        <v>72</v>
      </c>
      <c r="S98" s="25" t="s">
        <v>81</v>
      </c>
      <c r="T98" s="25">
        <v>71</v>
      </c>
      <c r="V98" s="25" t="s">
        <v>70</v>
      </c>
      <c r="X98" s="25" t="s">
        <v>80</v>
      </c>
      <c r="Y98" s="25" t="s">
        <v>79</v>
      </c>
    </row>
    <row r="99" spans="5:25" s="24" customFormat="1" hidden="1">
      <c r="E99" s="24">
        <v>703</v>
      </c>
      <c r="F99" s="25" t="s">
        <v>81</v>
      </c>
      <c r="G99" s="25" t="s">
        <v>76</v>
      </c>
      <c r="H99" s="25">
        <v>6</v>
      </c>
      <c r="I99" s="25" t="s">
        <v>80</v>
      </c>
      <c r="J99" s="25" t="s">
        <v>74</v>
      </c>
      <c r="K99" s="25" t="s">
        <v>69</v>
      </c>
      <c r="L99" s="25" t="s">
        <v>81</v>
      </c>
      <c r="M99" s="25" t="s">
        <v>78</v>
      </c>
      <c r="N99" s="25" t="s">
        <v>81</v>
      </c>
      <c r="O99" s="25">
        <v>71</v>
      </c>
      <c r="P99" s="25" t="s">
        <v>81</v>
      </c>
      <c r="Q99" s="25" t="s">
        <v>81</v>
      </c>
      <c r="R99" s="25" t="s">
        <v>72</v>
      </c>
      <c r="S99" s="25" t="s">
        <v>81</v>
      </c>
      <c r="T99" s="25">
        <v>71</v>
      </c>
      <c r="V99" s="25" t="s">
        <v>70</v>
      </c>
      <c r="X99" s="25" t="s">
        <v>80</v>
      </c>
      <c r="Y99" s="25" t="s">
        <v>79</v>
      </c>
    </row>
    <row r="100" spans="5:25" s="24" customFormat="1" hidden="1">
      <c r="E100" s="24">
        <v>704</v>
      </c>
      <c r="F100" s="25" t="s">
        <v>81</v>
      </c>
      <c r="G100" s="25" t="s">
        <v>76</v>
      </c>
      <c r="H100" s="25">
        <v>6</v>
      </c>
      <c r="I100" s="25" t="s">
        <v>80</v>
      </c>
      <c r="J100" s="25" t="s">
        <v>74</v>
      </c>
      <c r="K100" s="25" t="s">
        <v>69</v>
      </c>
      <c r="L100" s="25" t="s">
        <v>81</v>
      </c>
      <c r="M100" s="25" t="s">
        <v>78</v>
      </c>
      <c r="N100" s="25" t="s">
        <v>81</v>
      </c>
      <c r="O100" s="25">
        <v>71</v>
      </c>
      <c r="P100" s="25" t="s">
        <v>81</v>
      </c>
      <c r="Q100" s="25" t="s">
        <v>81</v>
      </c>
      <c r="R100" s="25" t="s">
        <v>72</v>
      </c>
      <c r="S100" s="25" t="s">
        <v>81</v>
      </c>
      <c r="T100" s="25">
        <v>71</v>
      </c>
      <c r="V100" s="25" t="s">
        <v>70</v>
      </c>
      <c r="X100" s="25" t="s">
        <v>80</v>
      </c>
      <c r="Y100" s="25" t="s">
        <v>79</v>
      </c>
    </row>
    <row r="101" spans="5:25" s="24" customFormat="1" hidden="1">
      <c r="E101" s="24">
        <v>705</v>
      </c>
      <c r="F101" s="25" t="s">
        <v>81</v>
      </c>
      <c r="G101" s="25" t="s">
        <v>76</v>
      </c>
      <c r="H101" s="25">
        <v>6</v>
      </c>
      <c r="I101" s="25" t="s">
        <v>80</v>
      </c>
      <c r="J101" s="25" t="s">
        <v>74</v>
      </c>
      <c r="K101" s="25" t="s">
        <v>69</v>
      </c>
      <c r="L101" s="25" t="s">
        <v>81</v>
      </c>
      <c r="M101" s="25" t="s">
        <v>78</v>
      </c>
      <c r="N101" s="25" t="s">
        <v>81</v>
      </c>
      <c r="O101" s="25">
        <v>71</v>
      </c>
      <c r="P101" s="25" t="s">
        <v>81</v>
      </c>
      <c r="Q101" s="25" t="s">
        <v>81</v>
      </c>
      <c r="R101" s="25" t="s">
        <v>72</v>
      </c>
      <c r="S101" s="25" t="s">
        <v>81</v>
      </c>
      <c r="T101" s="25">
        <v>71</v>
      </c>
      <c r="V101" s="25" t="s">
        <v>70</v>
      </c>
      <c r="X101" s="25" t="s">
        <v>80</v>
      </c>
      <c r="Y101" s="25" t="s">
        <v>79</v>
      </c>
    </row>
    <row r="102" spans="5:25" s="24" customFormat="1" hidden="1">
      <c r="E102" s="24">
        <v>706</v>
      </c>
      <c r="F102" s="25" t="s">
        <v>81</v>
      </c>
      <c r="G102" s="25" t="s">
        <v>76</v>
      </c>
      <c r="H102" s="25">
        <v>6</v>
      </c>
      <c r="I102" s="25" t="s">
        <v>80</v>
      </c>
      <c r="J102" s="25" t="s">
        <v>74</v>
      </c>
      <c r="K102" s="25" t="s">
        <v>69</v>
      </c>
      <c r="L102" s="25" t="s">
        <v>81</v>
      </c>
      <c r="M102" s="25" t="s">
        <v>78</v>
      </c>
      <c r="N102" s="25" t="s">
        <v>81</v>
      </c>
      <c r="O102" s="25">
        <v>71</v>
      </c>
      <c r="P102" s="25" t="s">
        <v>81</v>
      </c>
      <c r="Q102" s="25" t="s">
        <v>81</v>
      </c>
      <c r="R102" s="25" t="s">
        <v>72</v>
      </c>
      <c r="S102" s="25" t="s">
        <v>81</v>
      </c>
      <c r="T102" s="25">
        <v>71</v>
      </c>
      <c r="V102" s="25" t="s">
        <v>70</v>
      </c>
      <c r="X102" s="25" t="s">
        <v>80</v>
      </c>
      <c r="Y102" s="25" t="s">
        <v>79</v>
      </c>
    </row>
    <row r="103" spans="5:25" s="24" customFormat="1" hidden="1">
      <c r="E103" s="24">
        <v>707</v>
      </c>
      <c r="F103" s="25" t="s">
        <v>81</v>
      </c>
      <c r="G103" s="25" t="s">
        <v>76</v>
      </c>
      <c r="H103" s="25">
        <v>6</v>
      </c>
      <c r="I103" s="25" t="s">
        <v>80</v>
      </c>
      <c r="J103" s="25" t="s">
        <v>74</v>
      </c>
      <c r="K103" s="25" t="s">
        <v>69</v>
      </c>
      <c r="L103" s="25" t="s">
        <v>81</v>
      </c>
      <c r="M103" s="25" t="s">
        <v>78</v>
      </c>
      <c r="N103" s="25" t="s">
        <v>81</v>
      </c>
      <c r="O103" s="25">
        <v>71</v>
      </c>
      <c r="P103" s="25" t="s">
        <v>81</v>
      </c>
      <c r="Q103" s="25" t="s">
        <v>81</v>
      </c>
      <c r="R103" s="25" t="s">
        <v>72</v>
      </c>
      <c r="S103" s="25" t="s">
        <v>81</v>
      </c>
      <c r="T103" s="25">
        <v>71</v>
      </c>
      <c r="V103" s="25" t="s">
        <v>70</v>
      </c>
      <c r="X103" s="25" t="s">
        <v>80</v>
      </c>
      <c r="Y103" s="25" t="s">
        <v>79</v>
      </c>
    </row>
    <row r="104" spans="5:25" s="24" customFormat="1" hidden="1">
      <c r="E104" s="24">
        <v>808</v>
      </c>
      <c r="F104" s="25" t="s">
        <v>81</v>
      </c>
      <c r="G104" s="25" t="s">
        <v>76</v>
      </c>
      <c r="H104" s="25">
        <v>6</v>
      </c>
      <c r="I104" s="25" t="s">
        <v>80</v>
      </c>
      <c r="J104" s="25" t="s">
        <v>74</v>
      </c>
      <c r="K104" s="25" t="s">
        <v>69</v>
      </c>
      <c r="L104" s="25" t="s">
        <v>82</v>
      </c>
      <c r="M104" s="25" t="s">
        <v>83</v>
      </c>
      <c r="N104" s="25" t="s">
        <v>82</v>
      </c>
      <c r="O104" s="25">
        <v>81</v>
      </c>
      <c r="P104" s="25" t="s">
        <v>82</v>
      </c>
      <c r="Q104" s="25" t="s">
        <v>82</v>
      </c>
      <c r="R104" s="25" t="s">
        <v>72</v>
      </c>
      <c r="S104" s="25" t="s">
        <v>82</v>
      </c>
      <c r="T104" s="25">
        <v>81</v>
      </c>
      <c r="V104" s="25" t="s">
        <v>70</v>
      </c>
      <c r="X104" s="25" t="s">
        <v>80</v>
      </c>
      <c r="Y104" s="25" t="s">
        <v>79</v>
      </c>
    </row>
    <row r="105" spans="5:25" s="24" customFormat="1" hidden="1">
      <c r="E105" s="24">
        <v>809</v>
      </c>
      <c r="F105" s="25" t="s">
        <v>81</v>
      </c>
      <c r="G105" s="25" t="s">
        <v>76</v>
      </c>
      <c r="H105" s="25">
        <v>6</v>
      </c>
      <c r="I105" s="25" t="s">
        <v>80</v>
      </c>
      <c r="J105" s="25" t="s">
        <v>74</v>
      </c>
      <c r="K105" s="25" t="s">
        <v>69</v>
      </c>
      <c r="L105" s="25" t="s">
        <v>82</v>
      </c>
      <c r="M105" s="25" t="s">
        <v>83</v>
      </c>
      <c r="N105" s="25" t="s">
        <v>82</v>
      </c>
      <c r="O105" s="25">
        <v>81</v>
      </c>
      <c r="P105" s="25" t="s">
        <v>82</v>
      </c>
      <c r="Q105" s="25" t="s">
        <v>82</v>
      </c>
      <c r="R105" s="25" t="s">
        <v>72</v>
      </c>
      <c r="S105" s="25" t="s">
        <v>82</v>
      </c>
      <c r="T105" s="25">
        <v>81</v>
      </c>
      <c r="V105" s="25" t="s">
        <v>70</v>
      </c>
      <c r="X105" s="25" t="s">
        <v>80</v>
      </c>
      <c r="Y105" s="25" t="s">
        <v>79</v>
      </c>
    </row>
    <row r="106" spans="5:25" s="24" customFormat="1" hidden="1">
      <c r="E106" s="24">
        <v>810</v>
      </c>
      <c r="F106" s="25" t="s">
        <v>81</v>
      </c>
      <c r="G106" s="25" t="s">
        <v>76</v>
      </c>
      <c r="H106" s="25">
        <v>6</v>
      </c>
      <c r="I106" s="25" t="s">
        <v>80</v>
      </c>
      <c r="J106" s="25" t="s">
        <v>74</v>
      </c>
      <c r="K106" s="25" t="s">
        <v>69</v>
      </c>
      <c r="L106" s="25" t="s">
        <v>82</v>
      </c>
      <c r="M106" s="25" t="s">
        <v>83</v>
      </c>
      <c r="N106" s="25" t="s">
        <v>82</v>
      </c>
      <c r="O106" s="25">
        <v>81</v>
      </c>
      <c r="P106" s="25" t="s">
        <v>82</v>
      </c>
      <c r="Q106" s="25" t="s">
        <v>82</v>
      </c>
      <c r="R106" s="25" t="s">
        <v>72</v>
      </c>
      <c r="S106" s="25" t="s">
        <v>82</v>
      </c>
      <c r="T106" s="25">
        <v>81</v>
      </c>
      <c r="V106" s="25" t="s">
        <v>70</v>
      </c>
      <c r="X106" s="25" t="s">
        <v>80</v>
      </c>
      <c r="Y106" s="25" t="s">
        <v>79</v>
      </c>
    </row>
    <row r="107" spans="5:25" s="24" customFormat="1" hidden="1">
      <c r="E107" s="24">
        <v>811</v>
      </c>
      <c r="F107" s="25" t="s">
        <v>82</v>
      </c>
      <c r="G107" s="25" t="s">
        <v>76</v>
      </c>
      <c r="H107" s="25">
        <v>6</v>
      </c>
      <c r="I107" s="25" t="s">
        <v>80</v>
      </c>
      <c r="J107" s="25" t="s">
        <v>74</v>
      </c>
      <c r="K107" s="25" t="s">
        <v>69</v>
      </c>
      <c r="L107" s="25" t="s">
        <v>82</v>
      </c>
      <c r="M107" s="25" t="s">
        <v>83</v>
      </c>
      <c r="N107" s="25" t="s">
        <v>82</v>
      </c>
      <c r="O107" s="25">
        <v>81</v>
      </c>
      <c r="P107" s="25" t="s">
        <v>82</v>
      </c>
      <c r="Q107" s="25" t="s">
        <v>82</v>
      </c>
      <c r="R107" s="25" t="s">
        <v>72</v>
      </c>
      <c r="S107" s="25" t="s">
        <v>82</v>
      </c>
      <c r="T107" s="25">
        <v>81</v>
      </c>
      <c r="V107" s="25" t="s">
        <v>70</v>
      </c>
      <c r="X107" s="25" t="s">
        <v>80</v>
      </c>
      <c r="Y107" s="25" t="s">
        <v>79</v>
      </c>
    </row>
    <row r="108" spans="5:25" s="24" customFormat="1" hidden="1">
      <c r="E108" s="24">
        <v>812</v>
      </c>
      <c r="F108" s="25" t="s">
        <v>82</v>
      </c>
      <c r="G108" s="25" t="s">
        <v>76</v>
      </c>
      <c r="H108" s="25">
        <v>6</v>
      </c>
      <c r="I108" s="25" t="s">
        <v>80</v>
      </c>
      <c r="J108" s="25" t="s">
        <v>74</v>
      </c>
      <c r="K108" s="25" t="s">
        <v>69</v>
      </c>
      <c r="L108" s="25" t="s">
        <v>82</v>
      </c>
      <c r="M108" s="25" t="s">
        <v>83</v>
      </c>
      <c r="N108" s="25" t="s">
        <v>82</v>
      </c>
      <c r="O108" s="25">
        <v>81</v>
      </c>
      <c r="P108" s="25" t="s">
        <v>82</v>
      </c>
      <c r="Q108" s="25" t="s">
        <v>82</v>
      </c>
      <c r="R108" s="25" t="s">
        <v>72</v>
      </c>
      <c r="S108" s="25" t="s">
        <v>82</v>
      </c>
      <c r="T108" s="25">
        <v>81</v>
      </c>
      <c r="V108" s="25" t="s">
        <v>70</v>
      </c>
      <c r="X108" s="25" t="s">
        <v>80</v>
      </c>
      <c r="Y108" s="25" t="s">
        <v>79</v>
      </c>
    </row>
    <row r="109" spans="5:25" s="24" customFormat="1" hidden="1">
      <c r="E109" s="24">
        <v>801</v>
      </c>
      <c r="F109" s="25" t="s">
        <v>82</v>
      </c>
      <c r="G109" s="25" t="s">
        <v>76</v>
      </c>
      <c r="H109" s="25">
        <v>6</v>
      </c>
      <c r="I109" s="25" t="s">
        <v>80</v>
      </c>
      <c r="J109" s="25" t="s">
        <v>74</v>
      </c>
      <c r="K109" s="25" t="s">
        <v>69</v>
      </c>
      <c r="L109" s="25" t="s">
        <v>82</v>
      </c>
      <c r="M109" s="25" t="s">
        <v>83</v>
      </c>
      <c r="N109" s="25" t="s">
        <v>82</v>
      </c>
      <c r="O109" s="25">
        <v>81</v>
      </c>
      <c r="P109" s="25" t="s">
        <v>82</v>
      </c>
      <c r="Q109" s="25" t="s">
        <v>82</v>
      </c>
      <c r="R109" s="25" t="s">
        <v>72</v>
      </c>
      <c r="S109" s="25" t="s">
        <v>82</v>
      </c>
      <c r="T109" s="25">
        <v>81</v>
      </c>
      <c r="V109" s="25" t="s">
        <v>70</v>
      </c>
      <c r="X109" s="25" t="s">
        <v>80</v>
      </c>
      <c r="Y109" s="25" t="s">
        <v>79</v>
      </c>
    </row>
    <row r="110" spans="5:25" s="24" customFormat="1" hidden="1">
      <c r="E110" s="24">
        <v>802</v>
      </c>
      <c r="F110" s="25" t="s">
        <v>82</v>
      </c>
      <c r="G110" s="25" t="s">
        <v>76</v>
      </c>
      <c r="H110" s="25">
        <v>6</v>
      </c>
      <c r="I110" s="25" t="s">
        <v>80</v>
      </c>
      <c r="J110" s="25" t="s">
        <v>74</v>
      </c>
      <c r="K110" s="25" t="s">
        <v>69</v>
      </c>
      <c r="L110" s="25" t="s">
        <v>82</v>
      </c>
      <c r="M110" s="25" t="s">
        <v>83</v>
      </c>
      <c r="N110" s="25" t="s">
        <v>82</v>
      </c>
      <c r="O110" s="25">
        <v>81</v>
      </c>
      <c r="P110" s="25" t="s">
        <v>82</v>
      </c>
      <c r="Q110" s="25" t="s">
        <v>82</v>
      </c>
      <c r="R110" s="25" t="s">
        <v>72</v>
      </c>
      <c r="S110" s="25" t="s">
        <v>82</v>
      </c>
      <c r="T110" s="25">
        <v>81</v>
      </c>
      <c r="V110" s="25" t="s">
        <v>70</v>
      </c>
      <c r="X110" s="25" t="s">
        <v>80</v>
      </c>
      <c r="Y110" s="25" t="s">
        <v>79</v>
      </c>
    </row>
    <row r="111" spans="5:25" s="24" customFormat="1" hidden="1">
      <c r="E111" s="24">
        <v>803</v>
      </c>
      <c r="F111" s="25" t="s">
        <v>82</v>
      </c>
      <c r="G111" s="25" t="s">
        <v>76</v>
      </c>
      <c r="H111" s="25">
        <v>6</v>
      </c>
      <c r="I111" s="25" t="s">
        <v>80</v>
      </c>
      <c r="J111" s="25" t="s">
        <v>74</v>
      </c>
      <c r="K111" s="25" t="s">
        <v>69</v>
      </c>
      <c r="L111" s="25" t="s">
        <v>82</v>
      </c>
      <c r="M111" s="25" t="s">
        <v>83</v>
      </c>
      <c r="N111" s="25" t="s">
        <v>82</v>
      </c>
      <c r="O111" s="25">
        <v>81</v>
      </c>
      <c r="P111" s="25" t="s">
        <v>82</v>
      </c>
      <c r="Q111" s="25" t="s">
        <v>82</v>
      </c>
      <c r="R111" s="25" t="s">
        <v>72</v>
      </c>
      <c r="S111" s="25" t="s">
        <v>82</v>
      </c>
      <c r="T111" s="25">
        <v>81</v>
      </c>
      <c r="V111" s="25" t="s">
        <v>70</v>
      </c>
      <c r="X111" s="25" t="s">
        <v>80</v>
      </c>
      <c r="Y111" s="25" t="s">
        <v>79</v>
      </c>
    </row>
    <row r="112" spans="5:25" s="24" customFormat="1" hidden="1">
      <c r="E112" s="24">
        <v>804</v>
      </c>
      <c r="F112" s="25" t="s">
        <v>82</v>
      </c>
      <c r="G112" s="25" t="s">
        <v>76</v>
      </c>
      <c r="H112" s="25">
        <v>6</v>
      </c>
      <c r="I112" s="25" t="s">
        <v>80</v>
      </c>
      <c r="J112" s="25" t="s">
        <v>74</v>
      </c>
      <c r="K112" s="25" t="s">
        <v>69</v>
      </c>
      <c r="L112" s="25" t="s">
        <v>82</v>
      </c>
      <c r="M112" s="25" t="s">
        <v>83</v>
      </c>
      <c r="N112" s="25" t="s">
        <v>82</v>
      </c>
      <c r="O112" s="25">
        <v>81</v>
      </c>
      <c r="P112" s="25" t="s">
        <v>82</v>
      </c>
      <c r="Q112" s="25" t="s">
        <v>82</v>
      </c>
      <c r="R112" s="25" t="s">
        <v>72</v>
      </c>
      <c r="S112" s="25" t="s">
        <v>82</v>
      </c>
      <c r="T112" s="25">
        <v>81</v>
      </c>
      <c r="V112" s="25" t="s">
        <v>70</v>
      </c>
      <c r="X112" s="25" t="s">
        <v>80</v>
      </c>
      <c r="Y112" s="25" t="s">
        <v>79</v>
      </c>
    </row>
    <row r="113" spans="5:25" s="24" customFormat="1" hidden="1">
      <c r="E113" s="24">
        <v>805</v>
      </c>
      <c r="F113" s="25" t="s">
        <v>82</v>
      </c>
      <c r="G113" s="25" t="s">
        <v>76</v>
      </c>
      <c r="H113" s="25">
        <v>6</v>
      </c>
      <c r="I113" s="25" t="s">
        <v>80</v>
      </c>
      <c r="J113" s="25" t="s">
        <v>74</v>
      </c>
      <c r="K113" s="25" t="s">
        <v>69</v>
      </c>
      <c r="L113" s="25" t="s">
        <v>82</v>
      </c>
      <c r="M113" s="25" t="s">
        <v>83</v>
      </c>
      <c r="N113" s="25" t="s">
        <v>82</v>
      </c>
      <c r="O113" s="25">
        <v>81</v>
      </c>
      <c r="P113" s="25" t="s">
        <v>82</v>
      </c>
      <c r="Q113" s="25" t="s">
        <v>82</v>
      </c>
      <c r="R113" s="25" t="s">
        <v>72</v>
      </c>
      <c r="S113" s="25" t="s">
        <v>82</v>
      </c>
      <c r="T113" s="25">
        <v>81</v>
      </c>
      <c r="V113" s="25" t="s">
        <v>70</v>
      </c>
      <c r="X113" s="25" t="s">
        <v>80</v>
      </c>
      <c r="Y113" s="25" t="s">
        <v>79</v>
      </c>
    </row>
    <row r="114" spans="5:25" s="24" customFormat="1" hidden="1">
      <c r="E114" s="24">
        <v>806</v>
      </c>
      <c r="F114" s="25" t="s">
        <v>82</v>
      </c>
      <c r="G114" s="25" t="s">
        <v>76</v>
      </c>
      <c r="H114" s="25">
        <v>6</v>
      </c>
      <c r="I114" s="25" t="s">
        <v>80</v>
      </c>
      <c r="J114" s="25" t="s">
        <v>74</v>
      </c>
      <c r="K114" s="25" t="s">
        <v>69</v>
      </c>
      <c r="L114" s="25" t="s">
        <v>82</v>
      </c>
      <c r="M114" s="25" t="s">
        <v>83</v>
      </c>
      <c r="N114" s="25" t="s">
        <v>82</v>
      </c>
      <c r="O114" s="25">
        <v>81</v>
      </c>
      <c r="P114" s="25" t="s">
        <v>82</v>
      </c>
      <c r="Q114" s="25" t="s">
        <v>82</v>
      </c>
      <c r="R114" s="25" t="s">
        <v>72</v>
      </c>
      <c r="S114" s="25" t="s">
        <v>82</v>
      </c>
      <c r="T114" s="25">
        <v>81</v>
      </c>
      <c r="V114" s="25" t="s">
        <v>70</v>
      </c>
      <c r="X114" s="25" t="s">
        <v>80</v>
      </c>
      <c r="Y114" s="25" t="s">
        <v>79</v>
      </c>
    </row>
    <row r="115" spans="5:25" s="24" customFormat="1" hidden="1">
      <c r="E115" s="24">
        <v>807</v>
      </c>
      <c r="F115" s="25" t="s">
        <v>82</v>
      </c>
      <c r="G115" s="25" t="s">
        <v>76</v>
      </c>
      <c r="H115" s="25">
        <v>6</v>
      </c>
      <c r="I115" s="25" t="s">
        <v>80</v>
      </c>
      <c r="J115" s="25" t="s">
        <v>74</v>
      </c>
      <c r="K115" s="25" t="s">
        <v>69</v>
      </c>
      <c r="L115" s="25" t="s">
        <v>82</v>
      </c>
      <c r="M115" s="25" t="s">
        <v>83</v>
      </c>
      <c r="N115" s="25" t="s">
        <v>82</v>
      </c>
      <c r="O115" s="25">
        <v>81</v>
      </c>
      <c r="P115" s="25" t="s">
        <v>82</v>
      </c>
      <c r="Q115" s="25" t="s">
        <v>82</v>
      </c>
      <c r="R115" s="25" t="s">
        <v>72</v>
      </c>
      <c r="S115" s="25" t="s">
        <v>82</v>
      </c>
      <c r="T115" s="25">
        <v>81</v>
      </c>
      <c r="V115" s="25" t="s">
        <v>70</v>
      </c>
      <c r="X115" s="25" t="s">
        <v>80</v>
      </c>
      <c r="Y115" s="25" t="s">
        <v>79</v>
      </c>
    </row>
    <row r="116" spans="5:25" s="24" customFormat="1" hidden="1">
      <c r="E116" s="24">
        <v>908</v>
      </c>
      <c r="F116" s="25" t="s">
        <v>82</v>
      </c>
      <c r="G116" s="25" t="s">
        <v>76</v>
      </c>
      <c r="H116" s="25">
        <v>6</v>
      </c>
      <c r="I116" s="25" t="s">
        <v>80</v>
      </c>
      <c r="J116" s="25" t="s">
        <v>74</v>
      </c>
      <c r="K116" s="25" t="s">
        <v>69</v>
      </c>
      <c r="L116" s="25" t="s">
        <v>84</v>
      </c>
      <c r="M116" s="25" t="s">
        <v>83</v>
      </c>
      <c r="N116" s="25" t="s">
        <v>84</v>
      </c>
      <c r="O116" s="25">
        <v>91</v>
      </c>
      <c r="P116" s="25" t="s">
        <v>84</v>
      </c>
      <c r="Q116" s="25" t="s">
        <v>84</v>
      </c>
      <c r="R116" s="25" t="s">
        <v>72</v>
      </c>
      <c r="S116" s="25" t="s">
        <v>84</v>
      </c>
      <c r="T116" s="25">
        <v>91</v>
      </c>
      <c r="V116" s="25" t="s">
        <v>70</v>
      </c>
      <c r="X116" s="25" t="s">
        <v>80</v>
      </c>
      <c r="Y116" s="25" t="s">
        <v>79</v>
      </c>
    </row>
    <row r="117" spans="5:25" s="24" customFormat="1" hidden="1">
      <c r="E117" s="24">
        <v>909</v>
      </c>
      <c r="F117" s="25" t="s">
        <v>82</v>
      </c>
      <c r="G117" s="25" t="s">
        <v>76</v>
      </c>
      <c r="H117" s="25">
        <v>6</v>
      </c>
      <c r="I117" s="25" t="s">
        <v>80</v>
      </c>
      <c r="J117" s="25" t="s">
        <v>74</v>
      </c>
      <c r="K117" s="25" t="s">
        <v>69</v>
      </c>
      <c r="L117" s="25" t="s">
        <v>84</v>
      </c>
      <c r="M117" s="25" t="s">
        <v>83</v>
      </c>
      <c r="N117" s="25" t="s">
        <v>84</v>
      </c>
      <c r="O117" s="25">
        <v>91</v>
      </c>
      <c r="P117" s="25" t="s">
        <v>84</v>
      </c>
      <c r="Q117" s="25" t="s">
        <v>84</v>
      </c>
      <c r="R117" s="25" t="s">
        <v>72</v>
      </c>
      <c r="S117" s="25" t="s">
        <v>84</v>
      </c>
      <c r="T117" s="25">
        <v>91</v>
      </c>
      <c r="V117" s="25" t="s">
        <v>70</v>
      </c>
      <c r="X117" s="25" t="s">
        <v>80</v>
      </c>
      <c r="Y117" s="25" t="s">
        <v>79</v>
      </c>
    </row>
    <row r="118" spans="5:25" s="24" customFormat="1" hidden="1">
      <c r="E118" s="24">
        <v>910</v>
      </c>
      <c r="F118" s="25" t="s">
        <v>82</v>
      </c>
      <c r="G118" s="25" t="s">
        <v>76</v>
      </c>
      <c r="H118" s="25">
        <v>6</v>
      </c>
      <c r="I118" s="25" t="s">
        <v>80</v>
      </c>
      <c r="J118" s="25" t="s">
        <v>74</v>
      </c>
      <c r="K118" s="25" t="s">
        <v>69</v>
      </c>
      <c r="L118" s="25" t="s">
        <v>84</v>
      </c>
      <c r="M118" s="25" t="s">
        <v>83</v>
      </c>
      <c r="N118" s="25" t="s">
        <v>84</v>
      </c>
      <c r="O118" s="25">
        <v>91</v>
      </c>
      <c r="P118" s="25" t="s">
        <v>84</v>
      </c>
      <c r="Q118" s="25" t="s">
        <v>84</v>
      </c>
      <c r="R118" s="25" t="s">
        <v>72</v>
      </c>
      <c r="S118" s="25" t="s">
        <v>84</v>
      </c>
      <c r="T118" s="25">
        <v>91</v>
      </c>
      <c r="V118" s="25" t="s">
        <v>70</v>
      </c>
      <c r="X118" s="25" t="s">
        <v>80</v>
      </c>
      <c r="Y118" s="25" t="s">
        <v>79</v>
      </c>
    </row>
    <row r="119" spans="5:25" s="24" customFormat="1" hidden="1">
      <c r="E119" s="24">
        <v>911</v>
      </c>
      <c r="F119" s="25" t="s">
        <v>84</v>
      </c>
      <c r="G119" s="25" t="s">
        <v>76</v>
      </c>
      <c r="H119" s="25">
        <v>6</v>
      </c>
      <c r="I119" s="25" t="s">
        <v>80</v>
      </c>
      <c r="J119" s="25" t="s">
        <v>74</v>
      </c>
      <c r="K119" s="25" t="s">
        <v>69</v>
      </c>
      <c r="L119" s="25" t="s">
        <v>84</v>
      </c>
      <c r="M119" s="25" t="s">
        <v>83</v>
      </c>
      <c r="N119" s="25" t="s">
        <v>84</v>
      </c>
      <c r="O119" s="25">
        <v>91</v>
      </c>
      <c r="P119" s="25" t="s">
        <v>84</v>
      </c>
      <c r="Q119" s="25" t="s">
        <v>84</v>
      </c>
      <c r="R119" s="25" t="s">
        <v>72</v>
      </c>
      <c r="S119" s="25" t="s">
        <v>84</v>
      </c>
      <c r="T119" s="25">
        <v>91</v>
      </c>
      <c r="V119" s="25" t="s">
        <v>70</v>
      </c>
      <c r="X119" s="25" t="s">
        <v>80</v>
      </c>
      <c r="Y119" s="25" t="s">
        <v>79</v>
      </c>
    </row>
    <row r="120" spans="5:25" s="24" customFormat="1" hidden="1">
      <c r="E120" s="24">
        <v>912</v>
      </c>
      <c r="F120" s="25" t="s">
        <v>84</v>
      </c>
      <c r="G120" s="25" t="s">
        <v>76</v>
      </c>
      <c r="H120" s="25">
        <v>6</v>
      </c>
      <c r="I120" s="25" t="s">
        <v>80</v>
      </c>
      <c r="J120" s="25" t="s">
        <v>74</v>
      </c>
      <c r="K120" s="25" t="s">
        <v>69</v>
      </c>
      <c r="L120" s="25" t="s">
        <v>84</v>
      </c>
      <c r="M120" s="25" t="s">
        <v>83</v>
      </c>
      <c r="N120" s="25" t="s">
        <v>84</v>
      </c>
      <c r="O120" s="25">
        <v>91</v>
      </c>
      <c r="P120" s="25" t="s">
        <v>84</v>
      </c>
      <c r="Q120" s="25" t="s">
        <v>84</v>
      </c>
      <c r="R120" s="25" t="s">
        <v>72</v>
      </c>
      <c r="S120" s="25" t="s">
        <v>84</v>
      </c>
      <c r="T120" s="25">
        <v>91</v>
      </c>
      <c r="V120" s="25" t="s">
        <v>70</v>
      </c>
      <c r="X120" s="25" t="s">
        <v>80</v>
      </c>
      <c r="Y120" s="25" t="s">
        <v>79</v>
      </c>
    </row>
    <row r="121" spans="5:25" s="24" customFormat="1" hidden="1">
      <c r="E121" s="24">
        <v>901</v>
      </c>
      <c r="F121" s="25" t="s">
        <v>84</v>
      </c>
      <c r="G121" s="25" t="s">
        <v>76</v>
      </c>
      <c r="H121" s="25">
        <v>6</v>
      </c>
      <c r="I121" s="25" t="s">
        <v>80</v>
      </c>
      <c r="J121" s="25" t="s">
        <v>74</v>
      </c>
      <c r="K121" s="25" t="s">
        <v>69</v>
      </c>
      <c r="L121" s="25" t="s">
        <v>84</v>
      </c>
      <c r="M121" s="25" t="s">
        <v>83</v>
      </c>
      <c r="N121" s="25" t="s">
        <v>84</v>
      </c>
      <c r="O121" s="25">
        <v>91</v>
      </c>
      <c r="P121" s="25" t="s">
        <v>84</v>
      </c>
      <c r="Q121" s="25" t="s">
        <v>84</v>
      </c>
      <c r="R121" s="25" t="s">
        <v>72</v>
      </c>
      <c r="S121" s="25" t="s">
        <v>84</v>
      </c>
      <c r="T121" s="25">
        <v>91</v>
      </c>
      <c r="V121" s="25" t="s">
        <v>70</v>
      </c>
      <c r="X121" s="25" t="s">
        <v>80</v>
      </c>
      <c r="Y121" s="25" t="s">
        <v>79</v>
      </c>
    </row>
    <row r="122" spans="5:25" s="24" customFormat="1" hidden="1">
      <c r="E122" s="24">
        <v>902</v>
      </c>
      <c r="F122" s="25" t="s">
        <v>84</v>
      </c>
      <c r="G122" s="25" t="s">
        <v>76</v>
      </c>
      <c r="H122" s="25">
        <v>6</v>
      </c>
      <c r="I122" s="25" t="s">
        <v>80</v>
      </c>
      <c r="J122" s="25" t="s">
        <v>74</v>
      </c>
      <c r="K122" s="25" t="s">
        <v>69</v>
      </c>
      <c r="L122" s="25" t="s">
        <v>84</v>
      </c>
      <c r="M122" s="25" t="s">
        <v>83</v>
      </c>
      <c r="N122" s="25" t="s">
        <v>84</v>
      </c>
      <c r="O122" s="25">
        <v>91</v>
      </c>
      <c r="P122" s="25" t="s">
        <v>84</v>
      </c>
      <c r="Q122" s="25" t="s">
        <v>84</v>
      </c>
      <c r="R122" s="25" t="s">
        <v>72</v>
      </c>
      <c r="S122" s="25" t="s">
        <v>84</v>
      </c>
      <c r="T122" s="25">
        <v>91</v>
      </c>
      <c r="V122" s="25" t="s">
        <v>70</v>
      </c>
      <c r="X122" s="25" t="s">
        <v>80</v>
      </c>
      <c r="Y122" s="25" t="s">
        <v>79</v>
      </c>
    </row>
    <row r="123" spans="5:25" s="24" customFormat="1" hidden="1">
      <c r="E123" s="24">
        <v>903</v>
      </c>
      <c r="F123" s="25" t="s">
        <v>84</v>
      </c>
      <c r="G123" s="25" t="s">
        <v>76</v>
      </c>
      <c r="H123" s="25">
        <v>6</v>
      </c>
      <c r="I123" s="25" t="s">
        <v>80</v>
      </c>
      <c r="J123" s="25" t="s">
        <v>74</v>
      </c>
      <c r="K123" s="25" t="s">
        <v>69</v>
      </c>
      <c r="L123" s="25" t="s">
        <v>84</v>
      </c>
      <c r="M123" s="25" t="s">
        <v>83</v>
      </c>
      <c r="N123" s="25" t="s">
        <v>84</v>
      </c>
      <c r="O123" s="25">
        <v>91</v>
      </c>
      <c r="P123" s="25" t="s">
        <v>84</v>
      </c>
      <c r="Q123" s="25" t="s">
        <v>84</v>
      </c>
      <c r="R123" s="25" t="s">
        <v>72</v>
      </c>
      <c r="S123" s="25" t="s">
        <v>84</v>
      </c>
      <c r="T123" s="25">
        <v>91</v>
      </c>
      <c r="V123" s="25" t="s">
        <v>70</v>
      </c>
      <c r="X123" s="25" t="s">
        <v>80</v>
      </c>
      <c r="Y123" s="25" t="s">
        <v>79</v>
      </c>
    </row>
    <row r="124" spans="5:25" s="24" customFormat="1" hidden="1">
      <c r="E124" s="24">
        <v>904</v>
      </c>
      <c r="F124" s="25" t="s">
        <v>84</v>
      </c>
      <c r="G124" s="25" t="s">
        <v>76</v>
      </c>
      <c r="H124" s="25">
        <v>6</v>
      </c>
      <c r="I124" s="25" t="s">
        <v>80</v>
      </c>
      <c r="J124" s="25" t="s">
        <v>74</v>
      </c>
      <c r="K124" s="25" t="s">
        <v>69</v>
      </c>
      <c r="L124" s="25" t="s">
        <v>84</v>
      </c>
      <c r="M124" s="25" t="s">
        <v>83</v>
      </c>
      <c r="N124" s="25" t="s">
        <v>84</v>
      </c>
      <c r="O124" s="25">
        <v>91</v>
      </c>
      <c r="P124" s="25" t="s">
        <v>84</v>
      </c>
      <c r="Q124" s="25" t="s">
        <v>84</v>
      </c>
      <c r="R124" s="25" t="s">
        <v>72</v>
      </c>
      <c r="S124" s="25" t="s">
        <v>84</v>
      </c>
      <c r="T124" s="25">
        <v>91</v>
      </c>
      <c r="V124" s="25" t="s">
        <v>70</v>
      </c>
      <c r="X124" s="25" t="s">
        <v>80</v>
      </c>
      <c r="Y124" s="25" t="s">
        <v>79</v>
      </c>
    </row>
    <row r="125" spans="5:25" s="24" customFormat="1" hidden="1">
      <c r="E125" s="24">
        <v>905</v>
      </c>
      <c r="F125" s="25" t="s">
        <v>84</v>
      </c>
      <c r="G125" s="25" t="s">
        <v>76</v>
      </c>
      <c r="H125" s="25">
        <v>6</v>
      </c>
      <c r="I125" s="25" t="s">
        <v>80</v>
      </c>
      <c r="J125" s="25" t="s">
        <v>74</v>
      </c>
      <c r="K125" s="25" t="s">
        <v>69</v>
      </c>
      <c r="L125" s="25" t="s">
        <v>84</v>
      </c>
      <c r="M125" s="25" t="s">
        <v>83</v>
      </c>
      <c r="N125" s="25" t="s">
        <v>84</v>
      </c>
      <c r="O125" s="25">
        <v>91</v>
      </c>
      <c r="P125" s="25" t="s">
        <v>84</v>
      </c>
      <c r="Q125" s="25" t="s">
        <v>84</v>
      </c>
      <c r="R125" s="25" t="s">
        <v>72</v>
      </c>
      <c r="S125" s="25" t="s">
        <v>84</v>
      </c>
      <c r="T125" s="25">
        <v>91</v>
      </c>
      <c r="V125" s="25" t="s">
        <v>70</v>
      </c>
      <c r="X125" s="25" t="s">
        <v>80</v>
      </c>
      <c r="Y125" s="25" t="s">
        <v>79</v>
      </c>
    </row>
    <row r="126" spans="5:25" s="24" customFormat="1" hidden="1">
      <c r="E126" s="24">
        <v>906</v>
      </c>
      <c r="F126" s="25" t="s">
        <v>84</v>
      </c>
      <c r="G126" s="25" t="s">
        <v>76</v>
      </c>
      <c r="H126" s="25">
        <v>6</v>
      </c>
      <c r="I126" s="25" t="s">
        <v>80</v>
      </c>
      <c r="J126" s="25" t="s">
        <v>74</v>
      </c>
      <c r="K126" s="25" t="s">
        <v>69</v>
      </c>
      <c r="L126" s="25" t="s">
        <v>84</v>
      </c>
      <c r="M126" s="25" t="s">
        <v>83</v>
      </c>
      <c r="N126" s="25" t="s">
        <v>84</v>
      </c>
      <c r="O126" s="25">
        <v>91</v>
      </c>
      <c r="P126" s="25" t="s">
        <v>84</v>
      </c>
      <c r="Q126" s="25" t="s">
        <v>84</v>
      </c>
      <c r="R126" s="25" t="s">
        <v>72</v>
      </c>
      <c r="S126" s="25" t="s">
        <v>84</v>
      </c>
      <c r="T126" s="25">
        <v>91</v>
      </c>
      <c r="V126" s="25" t="s">
        <v>70</v>
      </c>
      <c r="X126" s="25" t="s">
        <v>80</v>
      </c>
      <c r="Y126" s="25" t="s">
        <v>79</v>
      </c>
    </row>
    <row r="127" spans="5:25" s="24" customFormat="1" hidden="1">
      <c r="E127" s="24">
        <v>907</v>
      </c>
      <c r="F127" s="25" t="s">
        <v>84</v>
      </c>
      <c r="G127" s="25" t="s">
        <v>76</v>
      </c>
      <c r="H127" s="25">
        <v>6</v>
      </c>
      <c r="I127" s="25" t="s">
        <v>80</v>
      </c>
      <c r="J127" s="25" t="s">
        <v>74</v>
      </c>
      <c r="K127" s="25" t="s">
        <v>69</v>
      </c>
      <c r="L127" s="25" t="s">
        <v>84</v>
      </c>
      <c r="M127" s="25" t="s">
        <v>83</v>
      </c>
      <c r="N127" s="25" t="s">
        <v>84</v>
      </c>
      <c r="O127" s="25">
        <v>91</v>
      </c>
      <c r="P127" s="25" t="s">
        <v>84</v>
      </c>
      <c r="Q127" s="25" t="s">
        <v>84</v>
      </c>
      <c r="R127" s="25" t="s">
        <v>72</v>
      </c>
      <c r="S127" s="25" t="s">
        <v>84</v>
      </c>
      <c r="T127" s="25">
        <v>91</v>
      </c>
      <c r="V127" s="25" t="s">
        <v>70</v>
      </c>
      <c r="X127" s="25" t="s">
        <v>80</v>
      </c>
      <c r="Y127" s="25" t="s">
        <v>79</v>
      </c>
    </row>
  </sheetData>
  <sheetProtection algorithmName="SHA-512" hashValue="l3kexonnfUMk0gEuQv50Rvxz46Bl50mBAU8UFrgBe88k0XIyrXpHlz5dJaBvhtEeTP7aALgp54rfhdWm4zDC4w==" saltValue="wkkcZHGyQ3xQGm8hsljcpg==" spinCount="100000" sheet="1" formatRows="0" selectLockedCells="1"/>
  <mergeCells count="25">
    <mergeCell ref="W2:AE3"/>
    <mergeCell ref="Z4:AE4"/>
    <mergeCell ref="H4:J4"/>
    <mergeCell ref="V2:V5"/>
    <mergeCell ref="M2:O3"/>
    <mergeCell ref="K3:L5"/>
    <mergeCell ref="P4:R5"/>
    <mergeCell ref="K2:L2"/>
    <mergeCell ref="H2:J2"/>
    <mergeCell ref="B3:G4"/>
    <mergeCell ref="B6:E6"/>
    <mergeCell ref="W4:Y4"/>
    <mergeCell ref="W5:Y5"/>
    <mergeCell ref="S4:U5"/>
    <mergeCell ref="S2:U3"/>
    <mergeCell ref="M4:O5"/>
    <mergeCell ref="B5:G5"/>
    <mergeCell ref="G6:J6"/>
    <mergeCell ref="H3:J3"/>
    <mergeCell ref="B2:G2"/>
    <mergeCell ref="P2:R3"/>
    <mergeCell ref="K6:AE6"/>
    <mergeCell ref="Z5:AA5"/>
    <mergeCell ref="AB5:AC5"/>
    <mergeCell ref="AD5:AE5"/>
  </mergeCells>
  <phoneticPr fontId="1" type="noConversion"/>
  <conditionalFormatting sqref="Z5:AA5">
    <cfRule type="expression" dxfId="6" priority="1" stopIfTrue="1">
      <formula>AD5&gt;W5</formula>
    </cfRule>
  </conditionalFormatting>
  <pageMargins left="0" right="0" top="0.15748031496062992" bottom="0.15748031496062992" header="0.31496062992125984" footer="0.31496062992125984"/>
  <pageSetup paperSize="9" scale="91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F119"/>
  <sheetViews>
    <sheetView zoomScaleNormal="100" workbookViewId="0">
      <selection activeCell="M5" sqref="M5:AC5"/>
    </sheetView>
  </sheetViews>
  <sheetFormatPr defaultRowHeight="17"/>
  <cols>
    <col min="1" max="1" width="0.1796875" customWidth="1"/>
    <col min="2" max="31" width="3.6328125" customWidth="1"/>
    <col min="32" max="32" width="0.36328125" hidden="1" customWidth="1"/>
    <col min="33" max="33" width="0" hidden="1" customWidth="1"/>
  </cols>
  <sheetData>
    <row r="1" spans="2:31" ht="1" customHeight="1" thickBot="1"/>
    <row r="2" spans="2:31">
      <c r="B2" s="218" t="s">
        <v>85</v>
      </c>
      <c r="C2" s="219"/>
      <c r="D2" s="219"/>
      <c r="E2" s="219"/>
      <c r="F2" s="219"/>
      <c r="G2" s="276"/>
      <c r="H2" s="275" t="s">
        <v>86</v>
      </c>
      <c r="I2" s="219"/>
      <c r="J2" s="276"/>
      <c r="K2" s="275" t="s">
        <v>200</v>
      </c>
      <c r="L2" s="276"/>
      <c r="M2" s="834" t="s">
        <v>497</v>
      </c>
      <c r="N2" s="835"/>
      <c r="O2" s="836"/>
      <c r="P2" s="275" t="s">
        <v>496</v>
      </c>
      <c r="Q2" s="219"/>
      <c r="R2" s="276"/>
      <c r="S2" s="275" t="s">
        <v>495</v>
      </c>
      <c r="T2" s="276"/>
      <c r="U2" s="275" t="s">
        <v>494</v>
      </c>
      <c r="V2" s="219"/>
      <c r="W2" s="276"/>
      <c r="X2" s="855" t="s">
        <v>493</v>
      </c>
      <c r="Y2" s="856"/>
      <c r="Z2" s="857"/>
      <c r="AA2" s="275" t="s">
        <v>492</v>
      </c>
      <c r="AB2" s="219"/>
      <c r="AC2" s="276"/>
      <c r="AD2" s="849"/>
      <c r="AE2" s="850"/>
    </row>
    <row r="3" spans="2:31" ht="17" customHeight="1">
      <c r="B3" s="837" t="s">
        <v>491</v>
      </c>
      <c r="C3" s="838"/>
      <c r="D3" s="838"/>
      <c r="E3" s="838"/>
      <c r="F3" s="838"/>
      <c r="G3" s="839"/>
      <c r="H3" s="321"/>
      <c r="I3" s="322"/>
      <c r="J3" s="323"/>
      <c r="K3" s="419" t="s">
        <v>490</v>
      </c>
      <c r="L3" s="401"/>
      <c r="M3" s="831"/>
      <c r="N3" s="832"/>
      <c r="O3" s="833"/>
      <c r="P3" s="831"/>
      <c r="Q3" s="832"/>
      <c r="R3" s="833"/>
      <c r="S3" s="831"/>
      <c r="T3" s="833"/>
      <c r="U3" s="831"/>
      <c r="V3" s="832"/>
      <c r="W3" s="833"/>
      <c r="X3" s="831"/>
      <c r="Y3" s="832"/>
      <c r="Z3" s="833"/>
      <c r="AA3" s="831"/>
      <c r="AB3" s="832"/>
      <c r="AC3" s="833"/>
      <c r="AD3" s="851"/>
      <c r="AE3" s="852"/>
    </row>
    <row r="4" spans="2:31">
      <c r="B4" s="840" t="s">
        <v>17</v>
      </c>
      <c r="C4" s="400"/>
      <c r="D4" s="400"/>
      <c r="E4" s="401"/>
      <c r="F4" s="413"/>
      <c r="G4" s="414"/>
      <c r="H4" s="333" t="s">
        <v>94</v>
      </c>
      <c r="I4" s="334"/>
      <c r="J4" s="335"/>
      <c r="K4" s="419" t="s">
        <v>131</v>
      </c>
      <c r="L4" s="401"/>
      <c r="M4" s="419">
        <v>37</v>
      </c>
      <c r="N4" s="400"/>
      <c r="O4" s="401"/>
      <c r="P4" s="419">
        <v>14</v>
      </c>
      <c r="Q4" s="400"/>
      <c r="R4" s="401"/>
      <c r="S4" s="419">
        <v>16</v>
      </c>
      <c r="T4" s="401"/>
      <c r="U4" s="419">
        <v>24</v>
      </c>
      <c r="V4" s="400"/>
      <c r="W4" s="401"/>
      <c r="X4" s="419">
        <v>46</v>
      </c>
      <c r="Y4" s="400"/>
      <c r="Z4" s="401"/>
      <c r="AA4" s="419">
        <v>10</v>
      </c>
      <c r="AB4" s="400"/>
      <c r="AC4" s="401"/>
      <c r="AD4" s="851"/>
      <c r="AE4" s="852"/>
    </row>
    <row r="5" spans="2:31">
      <c r="B5" s="840" t="s">
        <v>18</v>
      </c>
      <c r="C5" s="400"/>
      <c r="D5" s="400"/>
      <c r="E5" s="401"/>
      <c r="F5" s="546" t="str">
        <f>IF(E9=1,VLOOKUP(C9,E12:V119,18,FALSE),"")</f>
        <v/>
      </c>
      <c r="G5" s="547"/>
      <c r="H5" s="58"/>
      <c r="I5" s="59"/>
      <c r="J5" s="59"/>
      <c r="K5" s="844" t="s">
        <v>89</v>
      </c>
      <c r="L5" s="845"/>
      <c r="M5" s="630"/>
      <c r="N5" s="198"/>
      <c r="O5" s="631"/>
      <c r="P5" s="630"/>
      <c r="Q5" s="198"/>
      <c r="R5" s="631"/>
      <c r="S5" s="630"/>
      <c r="T5" s="631"/>
      <c r="U5" s="630"/>
      <c r="V5" s="198"/>
      <c r="W5" s="631"/>
      <c r="X5" s="630"/>
      <c r="Y5" s="198"/>
      <c r="Z5" s="631"/>
      <c r="AA5" s="630"/>
      <c r="AB5" s="198"/>
      <c r="AC5" s="631"/>
      <c r="AD5" s="853"/>
      <c r="AE5" s="854"/>
    </row>
    <row r="6" spans="2:31" ht="30" customHeight="1">
      <c r="B6" s="817" t="s">
        <v>464</v>
      </c>
      <c r="C6" s="818"/>
      <c r="D6" s="818"/>
      <c r="E6" s="818"/>
      <c r="F6" s="818"/>
      <c r="G6" s="819"/>
      <c r="H6" s="419" t="s">
        <v>489</v>
      </c>
      <c r="I6" s="400"/>
      <c r="J6" s="401"/>
      <c r="K6" s="846" t="s">
        <v>488</v>
      </c>
      <c r="L6" s="847"/>
      <c r="M6" s="847"/>
      <c r="N6" s="847"/>
      <c r="O6" s="847"/>
      <c r="P6" s="847"/>
      <c r="Q6" s="847"/>
      <c r="R6" s="847"/>
      <c r="S6" s="847"/>
      <c r="T6" s="847"/>
      <c r="U6" s="847"/>
      <c r="V6" s="847"/>
      <c r="W6" s="847"/>
      <c r="X6" s="847"/>
      <c r="Y6" s="847"/>
      <c r="Z6" s="847"/>
      <c r="AA6" s="847"/>
      <c r="AB6" s="847"/>
      <c r="AC6" s="847"/>
      <c r="AD6" s="847"/>
      <c r="AE6" s="848"/>
    </row>
    <row r="7" spans="2:31" ht="17.5" thickBot="1">
      <c r="B7" s="841" t="s">
        <v>24</v>
      </c>
      <c r="C7" s="842"/>
      <c r="D7" s="842"/>
      <c r="E7" s="842"/>
      <c r="F7" s="842"/>
      <c r="G7" s="843"/>
      <c r="H7" s="506"/>
      <c r="I7" s="507"/>
      <c r="J7" s="507"/>
      <c r="K7" s="507"/>
      <c r="L7" s="507"/>
      <c r="M7" s="507"/>
      <c r="N7" s="507"/>
      <c r="O7" s="507"/>
      <c r="P7" s="507"/>
      <c r="Q7" s="507"/>
      <c r="R7" s="507"/>
      <c r="S7" s="507"/>
      <c r="T7" s="507"/>
      <c r="U7" s="507"/>
      <c r="V7" s="507"/>
      <c r="W7" s="507"/>
      <c r="X7" s="507"/>
      <c r="Y7" s="507"/>
      <c r="Z7" s="507"/>
      <c r="AA7" s="507"/>
      <c r="AB7" s="507"/>
      <c r="AC7" s="507"/>
      <c r="AD7" s="507"/>
      <c r="AE7" s="508"/>
    </row>
    <row r="8" spans="2:31" s="24" customFormat="1" ht="17" hidden="1" customHeight="1">
      <c r="B8" s="47" t="s">
        <v>487</v>
      </c>
      <c r="I8" s="30"/>
      <c r="J8" s="30"/>
      <c r="K8" s="30"/>
      <c r="L8" s="30"/>
      <c r="M8" s="30"/>
      <c r="N8" s="30"/>
      <c r="O8" s="30"/>
      <c r="P8" s="30"/>
      <c r="Q8" s="30"/>
      <c r="T8" s="30"/>
      <c r="U8" s="30"/>
      <c r="V8" s="30"/>
    </row>
    <row r="9" spans="2:31" s="24" customFormat="1" hidden="1">
      <c r="B9" s="25" t="s">
        <v>139</v>
      </c>
      <c r="C9" s="24">
        <f>F4*100+I5</f>
        <v>0</v>
      </c>
      <c r="D9" s="25" t="s">
        <v>140</v>
      </c>
      <c r="E9" s="24">
        <f>IF(AND(AND(C9&gt;100,C9&lt;913),F4*I5&gt;0,F4&lt;10,I5&lt;13),1,0)</f>
        <v>0</v>
      </c>
      <c r="I9" s="30"/>
      <c r="J9" s="30"/>
      <c r="K9" s="30"/>
      <c r="L9" s="30"/>
      <c r="M9" s="30"/>
      <c r="N9" s="30"/>
      <c r="O9" s="30"/>
      <c r="P9" s="30"/>
      <c r="Q9" s="30"/>
      <c r="T9" s="30"/>
      <c r="U9" s="30"/>
      <c r="V9" s="30"/>
    </row>
    <row r="10" spans="2:31" s="24" customFormat="1" hidden="1">
      <c r="I10" s="30"/>
      <c r="J10" s="30"/>
      <c r="K10" s="30"/>
      <c r="L10" s="30"/>
      <c r="M10" s="30"/>
      <c r="N10" s="30"/>
      <c r="O10" s="30"/>
      <c r="P10" s="30"/>
      <c r="Q10" s="30"/>
      <c r="T10" s="30"/>
      <c r="U10" s="30"/>
      <c r="V10" s="30"/>
    </row>
    <row r="11" spans="2:31" s="24" customFormat="1" hidden="1">
      <c r="B11" s="24" t="s">
        <v>28</v>
      </c>
      <c r="F11" s="25" t="s">
        <v>26</v>
      </c>
      <c r="G11" s="25" t="s">
        <v>29</v>
      </c>
      <c r="H11" s="25" t="s">
        <v>30</v>
      </c>
      <c r="I11" s="25" t="s">
        <v>31</v>
      </c>
      <c r="J11" s="25" t="s">
        <v>32</v>
      </c>
      <c r="K11" s="25" t="s">
        <v>33</v>
      </c>
      <c r="L11" s="25" t="s">
        <v>34</v>
      </c>
      <c r="M11" s="25" t="s">
        <v>35</v>
      </c>
      <c r="N11" s="25" t="s">
        <v>36</v>
      </c>
      <c r="O11" s="25" t="s">
        <v>37</v>
      </c>
      <c r="P11" s="25" t="s">
        <v>38</v>
      </c>
      <c r="Q11" s="25" t="s">
        <v>39</v>
      </c>
      <c r="R11" s="25" t="s">
        <v>40</v>
      </c>
      <c r="S11" s="25" t="s">
        <v>41</v>
      </c>
      <c r="T11" s="25" t="s">
        <v>42</v>
      </c>
      <c r="V11" s="25" t="s">
        <v>43</v>
      </c>
      <c r="X11" s="25" t="s">
        <v>44</v>
      </c>
    </row>
    <row r="12" spans="2:31" s="24" customFormat="1" hidden="1">
      <c r="B12" s="34">
        <v>1</v>
      </c>
      <c r="C12" s="35" t="s">
        <v>45</v>
      </c>
      <c r="E12" s="24">
        <v>108</v>
      </c>
      <c r="F12" s="36" t="s">
        <v>46</v>
      </c>
      <c r="G12" s="36" t="s">
        <v>46</v>
      </c>
      <c r="H12" s="36">
        <v>0</v>
      </c>
      <c r="I12" s="36" t="s">
        <v>46</v>
      </c>
      <c r="J12" s="36" t="s">
        <v>46</v>
      </c>
      <c r="K12" s="36" t="s">
        <v>46</v>
      </c>
      <c r="L12" s="36" t="s">
        <v>46</v>
      </c>
      <c r="M12" s="25" t="s">
        <v>47</v>
      </c>
      <c r="N12" s="25" t="s">
        <v>48</v>
      </c>
      <c r="O12" s="36" t="s">
        <v>46</v>
      </c>
      <c r="P12" s="36" t="s">
        <v>46</v>
      </c>
      <c r="Q12" s="36" t="s">
        <v>46</v>
      </c>
      <c r="R12" s="25" t="s">
        <v>49</v>
      </c>
      <c r="S12" s="25" t="s">
        <v>50</v>
      </c>
      <c r="T12" s="36" t="s">
        <v>46</v>
      </c>
      <c r="V12" s="36" t="s">
        <v>46</v>
      </c>
      <c r="X12" s="37" t="s">
        <v>51</v>
      </c>
      <c r="Y12" s="37" t="s">
        <v>51</v>
      </c>
    </row>
    <row r="13" spans="2:31" s="24" customFormat="1" hidden="1">
      <c r="B13" s="34">
        <v>2</v>
      </c>
      <c r="C13" s="35" t="s">
        <v>52</v>
      </c>
      <c r="E13" s="24">
        <v>109</v>
      </c>
      <c r="F13" s="36" t="s">
        <v>46</v>
      </c>
      <c r="G13" s="36" t="s">
        <v>46</v>
      </c>
      <c r="H13" s="36">
        <v>0</v>
      </c>
      <c r="I13" s="36" t="s">
        <v>46</v>
      </c>
      <c r="J13" s="36" t="s">
        <v>46</v>
      </c>
      <c r="K13" s="36" t="s">
        <v>46</v>
      </c>
      <c r="L13" s="36" t="s">
        <v>46</v>
      </c>
      <c r="M13" s="25" t="s">
        <v>47</v>
      </c>
      <c r="N13" s="25" t="s">
        <v>48</v>
      </c>
      <c r="O13" s="36" t="s">
        <v>46</v>
      </c>
      <c r="P13" s="36" t="s">
        <v>46</v>
      </c>
      <c r="Q13" s="36" t="s">
        <v>46</v>
      </c>
      <c r="R13" s="25" t="s">
        <v>49</v>
      </c>
      <c r="S13" s="25" t="s">
        <v>50</v>
      </c>
      <c r="T13" s="36" t="s">
        <v>46</v>
      </c>
      <c r="V13" s="36" t="s">
        <v>46</v>
      </c>
      <c r="X13" s="37" t="s">
        <v>51</v>
      </c>
      <c r="Y13" s="37" t="s">
        <v>51</v>
      </c>
    </row>
    <row r="14" spans="2:31" s="24" customFormat="1" hidden="1">
      <c r="B14" s="34">
        <v>3</v>
      </c>
      <c r="C14" s="35" t="s">
        <v>53</v>
      </c>
      <c r="E14" s="24">
        <v>110</v>
      </c>
      <c r="F14" s="36" t="s">
        <v>46</v>
      </c>
      <c r="G14" s="36" t="s">
        <v>46</v>
      </c>
      <c r="H14" s="36">
        <v>0</v>
      </c>
      <c r="I14" s="36" t="s">
        <v>46</v>
      </c>
      <c r="J14" s="36" t="s">
        <v>46</v>
      </c>
      <c r="K14" s="36" t="s">
        <v>46</v>
      </c>
      <c r="L14" s="36" t="s">
        <v>46</v>
      </c>
      <c r="M14" s="25" t="s">
        <v>47</v>
      </c>
      <c r="N14" s="25" t="s">
        <v>48</v>
      </c>
      <c r="O14" s="36" t="s">
        <v>46</v>
      </c>
      <c r="P14" s="36" t="s">
        <v>46</v>
      </c>
      <c r="Q14" s="36" t="s">
        <v>46</v>
      </c>
      <c r="R14" s="25" t="s">
        <v>49</v>
      </c>
      <c r="S14" s="25" t="s">
        <v>50</v>
      </c>
      <c r="T14" s="36" t="s">
        <v>46</v>
      </c>
      <c r="V14" s="36" t="s">
        <v>46</v>
      </c>
      <c r="X14" s="37" t="s">
        <v>51</v>
      </c>
      <c r="Y14" s="37" t="s">
        <v>51</v>
      </c>
    </row>
    <row r="15" spans="2:31" s="24" customFormat="1" hidden="1">
      <c r="B15" s="34">
        <v>4</v>
      </c>
      <c r="C15" s="35" t="s">
        <v>54</v>
      </c>
      <c r="E15" s="24">
        <v>111</v>
      </c>
      <c r="F15" s="25" t="s">
        <v>50</v>
      </c>
      <c r="G15" s="36" t="s">
        <v>46</v>
      </c>
      <c r="H15" s="36">
        <v>0</v>
      </c>
      <c r="I15" s="36" t="s">
        <v>46</v>
      </c>
      <c r="J15" s="25" t="s">
        <v>48</v>
      </c>
      <c r="K15" s="25" t="s">
        <v>55</v>
      </c>
      <c r="L15" s="25" t="s">
        <v>48</v>
      </c>
      <c r="M15" s="25" t="s">
        <v>47</v>
      </c>
      <c r="N15" s="25" t="s">
        <v>48</v>
      </c>
      <c r="O15" s="36" t="s">
        <v>46</v>
      </c>
      <c r="P15" s="36" t="s">
        <v>46</v>
      </c>
      <c r="Q15" s="25" t="s">
        <v>50</v>
      </c>
      <c r="R15" s="25" t="s">
        <v>49</v>
      </c>
      <c r="S15" s="25" t="s">
        <v>50</v>
      </c>
      <c r="T15" s="25">
        <v>11</v>
      </c>
      <c r="V15" s="25" t="s">
        <v>50</v>
      </c>
      <c r="X15" s="37" t="s">
        <v>51</v>
      </c>
      <c r="Y15" s="37" t="s">
        <v>51</v>
      </c>
    </row>
    <row r="16" spans="2:31" s="24" customFormat="1" hidden="1">
      <c r="B16" s="34">
        <v>5</v>
      </c>
      <c r="C16" s="35" t="s">
        <v>56</v>
      </c>
      <c r="E16" s="24">
        <v>112</v>
      </c>
      <c r="F16" s="25" t="s">
        <v>50</v>
      </c>
      <c r="G16" s="36" t="s">
        <v>46</v>
      </c>
      <c r="H16" s="36">
        <v>0</v>
      </c>
      <c r="I16" s="36" t="s">
        <v>46</v>
      </c>
      <c r="J16" s="25" t="s">
        <v>48</v>
      </c>
      <c r="K16" s="25" t="s">
        <v>55</v>
      </c>
      <c r="L16" s="25" t="s">
        <v>48</v>
      </c>
      <c r="M16" s="25" t="s">
        <v>47</v>
      </c>
      <c r="N16" s="25" t="s">
        <v>48</v>
      </c>
      <c r="O16" s="36" t="s">
        <v>46</v>
      </c>
      <c r="P16" s="36" t="s">
        <v>46</v>
      </c>
      <c r="Q16" s="25" t="s">
        <v>50</v>
      </c>
      <c r="R16" s="25" t="s">
        <v>49</v>
      </c>
      <c r="S16" s="25" t="s">
        <v>50</v>
      </c>
      <c r="T16" s="25">
        <v>11</v>
      </c>
      <c r="V16" s="25" t="s">
        <v>50</v>
      </c>
      <c r="X16" s="37" t="s">
        <v>51</v>
      </c>
      <c r="Y16" s="37" t="s">
        <v>51</v>
      </c>
    </row>
    <row r="17" spans="2:25" s="24" customFormat="1" hidden="1">
      <c r="B17" s="34">
        <v>6</v>
      </c>
      <c r="C17" s="35" t="s">
        <v>57</v>
      </c>
      <c r="E17" s="24">
        <v>101</v>
      </c>
      <c r="F17" s="25" t="s">
        <v>50</v>
      </c>
      <c r="G17" s="36" t="s">
        <v>46</v>
      </c>
      <c r="H17" s="36">
        <v>0</v>
      </c>
      <c r="I17" s="36" t="s">
        <v>46</v>
      </c>
      <c r="J17" s="25" t="s">
        <v>48</v>
      </c>
      <c r="K17" s="25" t="s">
        <v>55</v>
      </c>
      <c r="L17" s="25" t="s">
        <v>48</v>
      </c>
      <c r="M17" s="25" t="s">
        <v>47</v>
      </c>
      <c r="N17" s="25" t="s">
        <v>48</v>
      </c>
      <c r="O17" s="36" t="s">
        <v>46</v>
      </c>
      <c r="P17" s="36" t="s">
        <v>46</v>
      </c>
      <c r="Q17" s="25" t="s">
        <v>50</v>
      </c>
      <c r="R17" s="25" t="s">
        <v>49</v>
      </c>
      <c r="S17" s="25" t="s">
        <v>50</v>
      </c>
      <c r="T17" s="25">
        <v>11</v>
      </c>
      <c r="V17" s="25" t="s">
        <v>50</v>
      </c>
      <c r="X17" s="37" t="s">
        <v>51</v>
      </c>
      <c r="Y17" s="37" t="s">
        <v>51</v>
      </c>
    </row>
    <row r="18" spans="2:25" s="24" customFormat="1" hidden="1">
      <c r="B18" s="34">
        <v>7</v>
      </c>
      <c r="C18" s="35" t="s">
        <v>58</v>
      </c>
      <c r="E18" s="24">
        <v>102</v>
      </c>
      <c r="F18" s="25" t="s">
        <v>50</v>
      </c>
      <c r="G18" s="36" t="s">
        <v>46</v>
      </c>
      <c r="H18" s="36">
        <v>0</v>
      </c>
      <c r="I18" s="36" t="s">
        <v>46</v>
      </c>
      <c r="J18" s="25" t="s">
        <v>48</v>
      </c>
      <c r="K18" s="25" t="s">
        <v>55</v>
      </c>
      <c r="L18" s="25" t="s">
        <v>59</v>
      </c>
      <c r="M18" s="25" t="s">
        <v>47</v>
      </c>
      <c r="N18" s="25" t="s">
        <v>59</v>
      </c>
      <c r="O18" s="36" t="s">
        <v>46</v>
      </c>
      <c r="P18" s="36" t="s">
        <v>46</v>
      </c>
      <c r="Q18" s="25" t="s">
        <v>50</v>
      </c>
      <c r="R18" s="25" t="s">
        <v>49</v>
      </c>
      <c r="S18" s="25" t="s">
        <v>50</v>
      </c>
      <c r="T18" s="25">
        <v>11</v>
      </c>
      <c r="V18" s="25" t="s">
        <v>50</v>
      </c>
      <c r="X18" s="37" t="s">
        <v>51</v>
      </c>
      <c r="Y18" s="37" t="s">
        <v>51</v>
      </c>
    </row>
    <row r="19" spans="2:25" s="24" customFormat="1" hidden="1">
      <c r="B19" s="34">
        <v>8</v>
      </c>
      <c r="C19" s="35" t="s">
        <v>60</v>
      </c>
      <c r="E19" s="24">
        <v>103</v>
      </c>
      <c r="F19" s="25" t="s">
        <v>50</v>
      </c>
      <c r="G19" s="36" t="s">
        <v>46</v>
      </c>
      <c r="H19" s="36">
        <v>0</v>
      </c>
      <c r="I19" s="36" t="s">
        <v>46</v>
      </c>
      <c r="J19" s="25" t="s">
        <v>48</v>
      </c>
      <c r="K19" s="25" t="s">
        <v>55</v>
      </c>
      <c r="L19" s="25" t="s">
        <v>59</v>
      </c>
      <c r="M19" s="25" t="s">
        <v>47</v>
      </c>
      <c r="N19" s="25" t="s">
        <v>59</v>
      </c>
      <c r="O19" s="36" t="s">
        <v>46</v>
      </c>
      <c r="P19" s="36" t="s">
        <v>46</v>
      </c>
      <c r="Q19" s="25" t="s">
        <v>50</v>
      </c>
      <c r="R19" s="25" t="s">
        <v>49</v>
      </c>
      <c r="S19" s="25" t="s">
        <v>50</v>
      </c>
      <c r="T19" s="25">
        <v>11</v>
      </c>
      <c r="V19" s="25" t="s">
        <v>50</v>
      </c>
      <c r="X19" s="37" t="s">
        <v>51</v>
      </c>
      <c r="Y19" s="37" t="s">
        <v>51</v>
      </c>
    </row>
    <row r="20" spans="2:25" s="24" customFormat="1" hidden="1">
      <c r="B20" s="34">
        <v>9</v>
      </c>
      <c r="C20" s="35" t="s">
        <v>61</v>
      </c>
      <c r="E20" s="24">
        <v>104</v>
      </c>
      <c r="F20" s="25" t="s">
        <v>50</v>
      </c>
      <c r="G20" s="36" t="s">
        <v>46</v>
      </c>
      <c r="H20" s="36">
        <v>0</v>
      </c>
      <c r="I20" s="36" t="s">
        <v>46</v>
      </c>
      <c r="J20" s="25" t="s">
        <v>48</v>
      </c>
      <c r="K20" s="25" t="s">
        <v>55</v>
      </c>
      <c r="L20" s="25" t="s">
        <v>59</v>
      </c>
      <c r="M20" s="25" t="s">
        <v>47</v>
      </c>
      <c r="N20" s="25" t="s">
        <v>59</v>
      </c>
      <c r="O20" s="36" t="s">
        <v>46</v>
      </c>
      <c r="P20" s="36" t="s">
        <v>46</v>
      </c>
      <c r="Q20" s="25" t="s">
        <v>50</v>
      </c>
      <c r="R20" s="25" t="s">
        <v>49</v>
      </c>
      <c r="S20" s="25" t="s">
        <v>50</v>
      </c>
      <c r="T20" s="25">
        <v>11</v>
      </c>
      <c r="V20" s="25" t="s">
        <v>50</v>
      </c>
      <c r="X20" s="37" t="s">
        <v>51</v>
      </c>
      <c r="Y20" s="37" t="s">
        <v>51</v>
      </c>
    </row>
    <row r="21" spans="2:25" s="24" customFormat="1" hidden="1">
      <c r="E21" s="24">
        <v>105</v>
      </c>
      <c r="F21" s="25" t="s">
        <v>50</v>
      </c>
      <c r="G21" s="36" t="s">
        <v>46</v>
      </c>
      <c r="H21" s="36">
        <v>0</v>
      </c>
      <c r="I21" s="36" t="s">
        <v>46</v>
      </c>
      <c r="J21" s="25" t="s">
        <v>59</v>
      </c>
      <c r="K21" s="25" t="s">
        <v>55</v>
      </c>
      <c r="L21" s="25" t="s">
        <v>59</v>
      </c>
      <c r="M21" s="25" t="s">
        <v>47</v>
      </c>
      <c r="N21" s="25" t="s">
        <v>59</v>
      </c>
      <c r="O21" s="36" t="s">
        <v>46</v>
      </c>
      <c r="P21" s="36" t="s">
        <v>46</v>
      </c>
      <c r="Q21" s="25" t="s">
        <v>50</v>
      </c>
      <c r="R21" s="25" t="s">
        <v>49</v>
      </c>
      <c r="S21" s="25" t="s">
        <v>50</v>
      </c>
      <c r="T21" s="25">
        <v>11</v>
      </c>
      <c r="V21" s="25" t="s">
        <v>50</v>
      </c>
      <c r="X21" s="37" t="s">
        <v>51</v>
      </c>
      <c r="Y21" s="37" t="s">
        <v>51</v>
      </c>
    </row>
    <row r="22" spans="2:25" s="24" customFormat="1" hidden="1">
      <c r="E22" s="24">
        <v>106</v>
      </c>
      <c r="F22" s="25" t="s">
        <v>50</v>
      </c>
      <c r="G22" s="36" t="s">
        <v>46</v>
      </c>
      <c r="H22" s="36">
        <v>0</v>
      </c>
      <c r="I22" s="36" t="s">
        <v>46</v>
      </c>
      <c r="J22" s="25" t="s">
        <v>59</v>
      </c>
      <c r="K22" s="25" t="s">
        <v>55</v>
      </c>
      <c r="L22" s="25" t="s">
        <v>59</v>
      </c>
      <c r="M22" s="25" t="s">
        <v>47</v>
      </c>
      <c r="N22" s="25" t="s">
        <v>59</v>
      </c>
      <c r="O22" s="36" t="s">
        <v>46</v>
      </c>
      <c r="P22" s="36" t="s">
        <v>46</v>
      </c>
      <c r="Q22" s="25" t="s">
        <v>50</v>
      </c>
      <c r="R22" s="25" t="s">
        <v>49</v>
      </c>
      <c r="S22" s="25" t="s">
        <v>50</v>
      </c>
      <c r="T22" s="25">
        <v>11</v>
      </c>
      <c r="V22" s="25" t="s">
        <v>50</v>
      </c>
      <c r="X22" s="37" t="s">
        <v>51</v>
      </c>
      <c r="Y22" s="37" t="s">
        <v>51</v>
      </c>
    </row>
    <row r="23" spans="2:25" s="24" customFormat="1" hidden="1">
      <c r="E23" s="24">
        <v>107</v>
      </c>
      <c r="F23" s="25" t="s">
        <v>50</v>
      </c>
      <c r="G23" s="36" t="s">
        <v>46</v>
      </c>
      <c r="H23" s="36">
        <v>0</v>
      </c>
      <c r="I23" s="36" t="s">
        <v>46</v>
      </c>
      <c r="J23" s="25" t="s">
        <v>59</v>
      </c>
      <c r="K23" s="25" t="s">
        <v>55</v>
      </c>
      <c r="L23" s="25" t="s">
        <v>59</v>
      </c>
      <c r="M23" s="25" t="s">
        <v>47</v>
      </c>
      <c r="N23" s="25" t="s">
        <v>59</v>
      </c>
      <c r="O23" s="36" t="s">
        <v>46</v>
      </c>
      <c r="P23" s="36" t="s">
        <v>46</v>
      </c>
      <c r="Q23" s="25" t="s">
        <v>50</v>
      </c>
      <c r="R23" s="25" t="s">
        <v>49</v>
      </c>
      <c r="S23" s="25" t="s">
        <v>50</v>
      </c>
      <c r="T23" s="25">
        <v>11</v>
      </c>
      <c r="V23" s="25" t="s">
        <v>50</v>
      </c>
      <c r="X23" s="37" t="s">
        <v>51</v>
      </c>
      <c r="Y23" s="37" t="s">
        <v>51</v>
      </c>
    </row>
    <row r="24" spans="2:25" s="24" customFormat="1" hidden="1">
      <c r="E24" s="24">
        <v>208</v>
      </c>
      <c r="F24" s="25" t="s">
        <v>50</v>
      </c>
      <c r="G24" s="36" t="s">
        <v>46</v>
      </c>
      <c r="H24" s="36">
        <v>0</v>
      </c>
      <c r="I24" s="37" t="s">
        <v>62</v>
      </c>
      <c r="J24" s="25" t="s">
        <v>59</v>
      </c>
      <c r="K24" s="25" t="s">
        <v>55</v>
      </c>
      <c r="L24" s="25" t="s">
        <v>63</v>
      </c>
      <c r="M24" s="25" t="s">
        <v>64</v>
      </c>
      <c r="N24" s="25" t="s">
        <v>63</v>
      </c>
      <c r="O24" s="25">
        <v>21</v>
      </c>
      <c r="P24" s="25" t="s">
        <v>65</v>
      </c>
      <c r="Q24" s="25" t="s">
        <v>65</v>
      </c>
      <c r="R24" s="25" t="s">
        <v>49</v>
      </c>
      <c r="S24" s="25" t="s">
        <v>65</v>
      </c>
      <c r="T24" s="25">
        <v>21</v>
      </c>
      <c r="V24" s="25" t="s">
        <v>65</v>
      </c>
      <c r="X24" s="37" t="s">
        <v>51</v>
      </c>
      <c r="Y24" s="37" t="s">
        <v>51</v>
      </c>
    </row>
    <row r="25" spans="2:25" s="24" customFormat="1" hidden="1">
      <c r="E25" s="24">
        <v>209</v>
      </c>
      <c r="F25" s="25" t="s">
        <v>50</v>
      </c>
      <c r="G25" s="36" t="s">
        <v>46</v>
      </c>
      <c r="H25" s="36">
        <v>0</v>
      </c>
      <c r="I25" s="37" t="s">
        <v>62</v>
      </c>
      <c r="J25" s="25" t="s">
        <v>59</v>
      </c>
      <c r="K25" s="25" t="s">
        <v>55</v>
      </c>
      <c r="L25" s="25" t="s">
        <v>63</v>
      </c>
      <c r="M25" s="25" t="s">
        <v>64</v>
      </c>
      <c r="N25" s="25" t="s">
        <v>63</v>
      </c>
      <c r="O25" s="25">
        <v>21</v>
      </c>
      <c r="P25" s="25" t="s">
        <v>65</v>
      </c>
      <c r="Q25" s="25" t="s">
        <v>65</v>
      </c>
      <c r="R25" s="25" t="s">
        <v>49</v>
      </c>
      <c r="S25" s="25" t="s">
        <v>65</v>
      </c>
      <c r="T25" s="25">
        <v>21</v>
      </c>
      <c r="V25" s="25" t="s">
        <v>65</v>
      </c>
      <c r="X25" s="37" t="s">
        <v>51</v>
      </c>
      <c r="Y25" s="37" t="s">
        <v>51</v>
      </c>
    </row>
    <row r="26" spans="2:25" s="24" customFormat="1" hidden="1">
      <c r="E26" s="24">
        <v>210</v>
      </c>
      <c r="F26" s="25" t="s">
        <v>50</v>
      </c>
      <c r="G26" s="36" t="s">
        <v>46</v>
      </c>
      <c r="H26" s="36">
        <v>0</v>
      </c>
      <c r="I26" s="37" t="s">
        <v>62</v>
      </c>
      <c r="J26" s="25" t="s">
        <v>59</v>
      </c>
      <c r="K26" s="25" t="s">
        <v>55</v>
      </c>
      <c r="L26" s="25" t="s">
        <v>63</v>
      </c>
      <c r="M26" s="25" t="s">
        <v>64</v>
      </c>
      <c r="N26" s="25" t="s">
        <v>63</v>
      </c>
      <c r="O26" s="25">
        <v>21</v>
      </c>
      <c r="P26" s="25" t="s">
        <v>65</v>
      </c>
      <c r="Q26" s="25" t="s">
        <v>65</v>
      </c>
      <c r="R26" s="25" t="s">
        <v>49</v>
      </c>
      <c r="S26" s="25" t="s">
        <v>65</v>
      </c>
      <c r="T26" s="25">
        <v>21</v>
      </c>
      <c r="V26" s="25" t="s">
        <v>65</v>
      </c>
      <c r="X26" s="37" t="s">
        <v>51</v>
      </c>
      <c r="Y26" s="37" t="s">
        <v>51</v>
      </c>
    </row>
    <row r="27" spans="2:25" s="24" customFormat="1" hidden="1">
      <c r="E27" s="24">
        <v>211</v>
      </c>
      <c r="F27" s="25" t="s">
        <v>65</v>
      </c>
      <c r="G27" s="25" t="s">
        <v>66</v>
      </c>
      <c r="H27" s="25">
        <v>2</v>
      </c>
      <c r="I27" s="25" t="s">
        <v>65</v>
      </c>
      <c r="J27" s="25" t="s">
        <v>63</v>
      </c>
      <c r="K27" s="25" t="s">
        <v>55</v>
      </c>
      <c r="L27" s="25" t="s">
        <v>63</v>
      </c>
      <c r="M27" s="25" t="s">
        <v>64</v>
      </c>
      <c r="N27" s="25" t="s">
        <v>63</v>
      </c>
      <c r="O27" s="25">
        <v>21</v>
      </c>
      <c r="P27" s="25" t="s">
        <v>65</v>
      </c>
      <c r="Q27" s="25" t="s">
        <v>65</v>
      </c>
      <c r="R27" s="25" t="s">
        <v>49</v>
      </c>
      <c r="S27" s="25" t="s">
        <v>65</v>
      </c>
      <c r="T27" s="25">
        <v>21</v>
      </c>
      <c r="V27" s="25" t="s">
        <v>65</v>
      </c>
      <c r="X27" s="37" t="s">
        <v>51</v>
      </c>
      <c r="Y27" s="37" t="s">
        <v>51</v>
      </c>
    </row>
    <row r="28" spans="2:25" s="24" customFormat="1" hidden="1">
      <c r="E28" s="24">
        <v>212</v>
      </c>
      <c r="F28" s="25" t="s">
        <v>65</v>
      </c>
      <c r="G28" s="25" t="s">
        <v>66</v>
      </c>
      <c r="H28" s="25">
        <v>2</v>
      </c>
      <c r="I28" s="25" t="s">
        <v>65</v>
      </c>
      <c r="J28" s="25" t="s">
        <v>63</v>
      </c>
      <c r="K28" s="25" t="s">
        <v>55</v>
      </c>
      <c r="L28" s="25" t="s">
        <v>63</v>
      </c>
      <c r="M28" s="25" t="s">
        <v>64</v>
      </c>
      <c r="N28" s="25" t="s">
        <v>63</v>
      </c>
      <c r="O28" s="25">
        <v>21</v>
      </c>
      <c r="P28" s="25" t="s">
        <v>65</v>
      </c>
      <c r="Q28" s="25" t="s">
        <v>65</v>
      </c>
      <c r="R28" s="25" t="s">
        <v>49</v>
      </c>
      <c r="S28" s="25" t="s">
        <v>65</v>
      </c>
      <c r="T28" s="25">
        <v>21</v>
      </c>
      <c r="V28" s="25" t="s">
        <v>65</v>
      </c>
      <c r="X28" s="25" t="s">
        <v>65</v>
      </c>
      <c r="Y28" s="25" t="s">
        <v>67</v>
      </c>
    </row>
    <row r="29" spans="2:25" s="24" customFormat="1" hidden="1">
      <c r="E29" s="24">
        <v>201</v>
      </c>
      <c r="F29" s="25" t="s">
        <v>65</v>
      </c>
      <c r="G29" s="25" t="s">
        <v>66</v>
      </c>
      <c r="H29" s="25">
        <v>2</v>
      </c>
      <c r="I29" s="25" t="s">
        <v>65</v>
      </c>
      <c r="J29" s="25" t="s">
        <v>63</v>
      </c>
      <c r="K29" s="25" t="s">
        <v>55</v>
      </c>
      <c r="L29" s="25" t="s">
        <v>63</v>
      </c>
      <c r="M29" s="25" t="s">
        <v>64</v>
      </c>
      <c r="N29" s="25" t="s">
        <v>63</v>
      </c>
      <c r="O29" s="25">
        <v>21</v>
      </c>
      <c r="P29" s="25" t="s">
        <v>65</v>
      </c>
      <c r="Q29" s="25" t="s">
        <v>65</v>
      </c>
      <c r="R29" s="25" t="s">
        <v>49</v>
      </c>
      <c r="S29" s="25" t="s">
        <v>65</v>
      </c>
      <c r="T29" s="25">
        <v>21</v>
      </c>
      <c r="V29" s="25" t="s">
        <v>65</v>
      </c>
      <c r="X29" s="25" t="s">
        <v>65</v>
      </c>
      <c r="Y29" s="25" t="s">
        <v>67</v>
      </c>
    </row>
    <row r="30" spans="2:25" s="24" customFormat="1" hidden="1">
      <c r="E30" s="24">
        <v>202</v>
      </c>
      <c r="F30" s="25" t="s">
        <v>65</v>
      </c>
      <c r="G30" s="25" t="s">
        <v>66</v>
      </c>
      <c r="H30" s="25">
        <v>2</v>
      </c>
      <c r="I30" s="25" t="s">
        <v>65</v>
      </c>
      <c r="J30" s="25" t="s">
        <v>63</v>
      </c>
      <c r="K30" s="25" t="s">
        <v>55</v>
      </c>
      <c r="L30" s="25" t="s">
        <v>68</v>
      </c>
      <c r="M30" s="25" t="s">
        <v>64</v>
      </c>
      <c r="N30" s="25" t="s">
        <v>68</v>
      </c>
      <c r="O30" s="25">
        <v>21</v>
      </c>
      <c r="P30" s="25" t="s">
        <v>65</v>
      </c>
      <c r="Q30" s="25" t="s">
        <v>65</v>
      </c>
      <c r="R30" s="25" t="s">
        <v>49</v>
      </c>
      <c r="S30" s="25" t="s">
        <v>65</v>
      </c>
      <c r="T30" s="25">
        <v>21</v>
      </c>
      <c r="V30" s="25" t="s">
        <v>65</v>
      </c>
      <c r="X30" s="25" t="s">
        <v>65</v>
      </c>
      <c r="Y30" s="25" t="s">
        <v>67</v>
      </c>
    </row>
    <row r="31" spans="2:25" s="24" customFormat="1" hidden="1">
      <c r="E31" s="24">
        <v>203</v>
      </c>
      <c r="F31" s="25" t="s">
        <v>65</v>
      </c>
      <c r="G31" s="25" t="s">
        <v>66</v>
      </c>
      <c r="H31" s="25">
        <v>2</v>
      </c>
      <c r="I31" s="25" t="s">
        <v>65</v>
      </c>
      <c r="J31" s="25" t="s">
        <v>63</v>
      </c>
      <c r="K31" s="25" t="s">
        <v>55</v>
      </c>
      <c r="L31" s="25" t="s">
        <v>68</v>
      </c>
      <c r="M31" s="25" t="s">
        <v>64</v>
      </c>
      <c r="N31" s="25" t="s">
        <v>68</v>
      </c>
      <c r="O31" s="25">
        <v>21</v>
      </c>
      <c r="P31" s="25" t="s">
        <v>65</v>
      </c>
      <c r="Q31" s="25" t="s">
        <v>65</v>
      </c>
      <c r="R31" s="25" t="s">
        <v>49</v>
      </c>
      <c r="S31" s="25" t="s">
        <v>65</v>
      </c>
      <c r="T31" s="25">
        <v>21</v>
      </c>
      <c r="V31" s="25" t="s">
        <v>65</v>
      </c>
      <c r="X31" s="25" t="s">
        <v>65</v>
      </c>
      <c r="Y31" s="25" t="s">
        <v>67</v>
      </c>
    </row>
    <row r="32" spans="2:25" s="24" customFormat="1" hidden="1">
      <c r="E32" s="24">
        <v>204</v>
      </c>
      <c r="F32" s="25" t="s">
        <v>65</v>
      </c>
      <c r="G32" s="25" t="s">
        <v>66</v>
      </c>
      <c r="H32" s="25">
        <v>2</v>
      </c>
      <c r="I32" s="25" t="s">
        <v>65</v>
      </c>
      <c r="J32" s="25" t="s">
        <v>63</v>
      </c>
      <c r="K32" s="25" t="s">
        <v>55</v>
      </c>
      <c r="L32" s="25" t="s">
        <v>68</v>
      </c>
      <c r="M32" s="25" t="s">
        <v>64</v>
      </c>
      <c r="N32" s="25" t="s">
        <v>68</v>
      </c>
      <c r="O32" s="25">
        <v>21</v>
      </c>
      <c r="P32" s="25" t="s">
        <v>65</v>
      </c>
      <c r="Q32" s="25" t="s">
        <v>65</v>
      </c>
      <c r="R32" s="25" t="s">
        <v>49</v>
      </c>
      <c r="S32" s="25" t="s">
        <v>65</v>
      </c>
      <c r="T32" s="25">
        <v>21</v>
      </c>
      <c r="V32" s="25" t="s">
        <v>65</v>
      </c>
      <c r="X32" s="25" t="s">
        <v>65</v>
      </c>
      <c r="Y32" s="25" t="s">
        <v>67</v>
      </c>
    </row>
    <row r="33" spans="5:25" s="24" customFormat="1" hidden="1">
      <c r="E33" s="24">
        <v>205</v>
      </c>
      <c r="F33" s="25" t="s">
        <v>65</v>
      </c>
      <c r="G33" s="25" t="s">
        <v>66</v>
      </c>
      <c r="H33" s="25">
        <v>2</v>
      </c>
      <c r="I33" s="25" t="s">
        <v>65</v>
      </c>
      <c r="J33" s="25" t="s">
        <v>68</v>
      </c>
      <c r="K33" s="25" t="s">
        <v>55</v>
      </c>
      <c r="L33" s="25" t="s">
        <v>68</v>
      </c>
      <c r="M33" s="25" t="s">
        <v>64</v>
      </c>
      <c r="N33" s="25" t="s">
        <v>68</v>
      </c>
      <c r="O33" s="25">
        <v>21</v>
      </c>
      <c r="P33" s="25" t="s">
        <v>65</v>
      </c>
      <c r="Q33" s="25" t="s">
        <v>65</v>
      </c>
      <c r="R33" s="25" t="s">
        <v>49</v>
      </c>
      <c r="S33" s="25" t="s">
        <v>65</v>
      </c>
      <c r="T33" s="25">
        <v>21</v>
      </c>
      <c r="V33" s="25" t="s">
        <v>65</v>
      </c>
      <c r="X33" s="25" t="s">
        <v>65</v>
      </c>
      <c r="Y33" s="25" t="s">
        <v>67</v>
      </c>
    </row>
    <row r="34" spans="5:25" s="24" customFormat="1" hidden="1">
      <c r="E34" s="24">
        <v>206</v>
      </c>
      <c r="F34" s="25" t="s">
        <v>65</v>
      </c>
      <c r="G34" s="25" t="s">
        <v>66</v>
      </c>
      <c r="H34" s="25">
        <v>2</v>
      </c>
      <c r="I34" s="25" t="s">
        <v>65</v>
      </c>
      <c r="J34" s="25" t="s">
        <v>68</v>
      </c>
      <c r="K34" s="25" t="s">
        <v>55</v>
      </c>
      <c r="L34" s="25" t="s">
        <v>68</v>
      </c>
      <c r="M34" s="25" t="s">
        <v>64</v>
      </c>
      <c r="N34" s="25" t="s">
        <v>68</v>
      </c>
      <c r="O34" s="25">
        <v>21</v>
      </c>
      <c r="P34" s="25" t="s">
        <v>65</v>
      </c>
      <c r="Q34" s="25" t="s">
        <v>65</v>
      </c>
      <c r="R34" s="25" t="s">
        <v>49</v>
      </c>
      <c r="S34" s="25" t="s">
        <v>65</v>
      </c>
      <c r="T34" s="25">
        <v>21</v>
      </c>
      <c r="V34" s="25" t="s">
        <v>65</v>
      </c>
      <c r="X34" s="25" t="s">
        <v>65</v>
      </c>
      <c r="Y34" s="25" t="s">
        <v>67</v>
      </c>
    </row>
    <row r="35" spans="5:25" s="24" customFormat="1" hidden="1">
      <c r="E35" s="24">
        <v>207</v>
      </c>
      <c r="F35" s="25" t="s">
        <v>65</v>
      </c>
      <c r="G35" s="25" t="s">
        <v>66</v>
      </c>
      <c r="H35" s="25">
        <v>2</v>
      </c>
      <c r="I35" s="25" t="s">
        <v>65</v>
      </c>
      <c r="J35" s="25" t="s">
        <v>68</v>
      </c>
      <c r="K35" s="25" t="s">
        <v>55</v>
      </c>
      <c r="L35" s="25" t="s">
        <v>68</v>
      </c>
      <c r="M35" s="25" t="s">
        <v>64</v>
      </c>
      <c r="N35" s="25" t="s">
        <v>68</v>
      </c>
      <c r="O35" s="25">
        <v>21</v>
      </c>
      <c r="P35" s="25" t="s">
        <v>65</v>
      </c>
      <c r="Q35" s="25" t="s">
        <v>65</v>
      </c>
      <c r="R35" s="25" t="s">
        <v>49</v>
      </c>
      <c r="S35" s="25" t="s">
        <v>65</v>
      </c>
      <c r="T35" s="25">
        <v>21</v>
      </c>
      <c r="V35" s="25" t="s">
        <v>65</v>
      </c>
      <c r="X35" s="25" t="s">
        <v>65</v>
      </c>
      <c r="Y35" s="25" t="s">
        <v>67</v>
      </c>
    </row>
    <row r="36" spans="5:25" s="24" customFormat="1" hidden="1">
      <c r="E36" s="24">
        <v>308</v>
      </c>
      <c r="F36" s="25" t="s">
        <v>65</v>
      </c>
      <c r="G36" s="25" t="s">
        <v>66</v>
      </c>
      <c r="H36" s="25">
        <v>2</v>
      </c>
      <c r="I36" s="25" t="s">
        <v>65</v>
      </c>
      <c r="J36" s="25" t="s">
        <v>68</v>
      </c>
      <c r="K36" s="25" t="s">
        <v>69</v>
      </c>
      <c r="L36" s="25" t="s">
        <v>70</v>
      </c>
      <c r="M36" s="25" t="s">
        <v>71</v>
      </c>
      <c r="N36" s="25" t="s">
        <v>70</v>
      </c>
      <c r="O36" s="25">
        <v>31</v>
      </c>
      <c r="P36" s="25" t="s">
        <v>70</v>
      </c>
      <c r="Q36" s="25" t="s">
        <v>70</v>
      </c>
      <c r="R36" s="25" t="s">
        <v>72</v>
      </c>
      <c r="S36" s="25" t="s">
        <v>70</v>
      </c>
      <c r="T36" s="25">
        <v>31</v>
      </c>
      <c r="V36" s="25" t="s">
        <v>70</v>
      </c>
      <c r="X36" s="25" t="s">
        <v>70</v>
      </c>
      <c r="Y36" s="25" t="s">
        <v>73</v>
      </c>
    </row>
    <row r="37" spans="5:25" s="24" customFormat="1" hidden="1">
      <c r="E37" s="24">
        <v>309</v>
      </c>
      <c r="F37" s="25" t="s">
        <v>65</v>
      </c>
      <c r="G37" s="25" t="s">
        <v>66</v>
      </c>
      <c r="H37" s="25">
        <v>2</v>
      </c>
      <c r="I37" s="25" t="s">
        <v>65</v>
      </c>
      <c r="J37" s="25" t="s">
        <v>68</v>
      </c>
      <c r="K37" s="25" t="s">
        <v>69</v>
      </c>
      <c r="L37" s="25" t="s">
        <v>70</v>
      </c>
      <c r="M37" s="25" t="s">
        <v>71</v>
      </c>
      <c r="N37" s="25" t="s">
        <v>70</v>
      </c>
      <c r="O37" s="25">
        <v>31</v>
      </c>
      <c r="P37" s="25" t="s">
        <v>70</v>
      </c>
      <c r="Q37" s="25" t="s">
        <v>70</v>
      </c>
      <c r="R37" s="25" t="s">
        <v>72</v>
      </c>
      <c r="S37" s="25" t="s">
        <v>70</v>
      </c>
      <c r="T37" s="25">
        <v>31</v>
      </c>
      <c r="V37" s="25" t="s">
        <v>70</v>
      </c>
      <c r="X37" s="25" t="s">
        <v>70</v>
      </c>
      <c r="Y37" s="25" t="s">
        <v>73</v>
      </c>
    </row>
    <row r="38" spans="5:25" s="24" customFormat="1" hidden="1">
      <c r="E38" s="24">
        <v>310</v>
      </c>
      <c r="F38" s="25" t="s">
        <v>65</v>
      </c>
      <c r="G38" s="25" t="s">
        <v>66</v>
      </c>
      <c r="H38" s="25">
        <v>2</v>
      </c>
      <c r="I38" s="25" t="s">
        <v>65</v>
      </c>
      <c r="J38" s="25" t="s">
        <v>68</v>
      </c>
      <c r="K38" s="25" t="s">
        <v>69</v>
      </c>
      <c r="L38" s="25" t="s">
        <v>70</v>
      </c>
      <c r="M38" s="25" t="s">
        <v>71</v>
      </c>
      <c r="N38" s="25" t="s">
        <v>70</v>
      </c>
      <c r="O38" s="25">
        <v>31</v>
      </c>
      <c r="P38" s="25" t="s">
        <v>70</v>
      </c>
      <c r="Q38" s="25" t="s">
        <v>70</v>
      </c>
      <c r="R38" s="25" t="s">
        <v>72</v>
      </c>
      <c r="S38" s="25" t="s">
        <v>70</v>
      </c>
      <c r="T38" s="25">
        <v>31</v>
      </c>
      <c r="V38" s="25" t="s">
        <v>70</v>
      </c>
      <c r="X38" s="25" t="s">
        <v>70</v>
      </c>
      <c r="Y38" s="25" t="s">
        <v>73</v>
      </c>
    </row>
    <row r="39" spans="5:25" s="24" customFormat="1" hidden="1">
      <c r="E39" s="24">
        <v>311</v>
      </c>
      <c r="F39" s="25" t="s">
        <v>70</v>
      </c>
      <c r="G39" s="25" t="s">
        <v>66</v>
      </c>
      <c r="H39" s="25">
        <v>3</v>
      </c>
      <c r="I39" s="25" t="s">
        <v>70</v>
      </c>
      <c r="J39" s="25" t="s">
        <v>74</v>
      </c>
      <c r="K39" s="25" t="s">
        <v>69</v>
      </c>
      <c r="L39" s="25" t="s">
        <v>70</v>
      </c>
      <c r="M39" s="25" t="s">
        <v>71</v>
      </c>
      <c r="N39" s="25" t="s">
        <v>70</v>
      </c>
      <c r="O39" s="25">
        <v>31</v>
      </c>
      <c r="P39" s="25" t="s">
        <v>70</v>
      </c>
      <c r="Q39" s="25" t="s">
        <v>70</v>
      </c>
      <c r="R39" s="25" t="s">
        <v>72</v>
      </c>
      <c r="S39" s="25" t="s">
        <v>70</v>
      </c>
      <c r="T39" s="25">
        <v>31</v>
      </c>
      <c r="V39" s="25" t="s">
        <v>70</v>
      </c>
      <c r="X39" s="25" t="s">
        <v>70</v>
      </c>
      <c r="Y39" s="25" t="s">
        <v>73</v>
      </c>
    </row>
    <row r="40" spans="5:25" s="24" customFormat="1" hidden="1">
      <c r="E40" s="24">
        <v>312</v>
      </c>
      <c r="F40" s="25" t="s">
        <v>70</v>
      </c>
      <c r="G40" s="25" t="s">
        <v>66</v>
      </c>
      <c r="H40" s="25">
        <v>3</v>
      </c>
      <c r="I40" s="25" t="s">
        <v>70</v>
      </c>
      <c r="J40" s="25" t="s">
        <v>74</v>
      </c>
      <c r="K40" s="25" t="s">
        <v>69</v>
      </c>
      <c r="L40" s="25" t="s">
        <v>70</v>
      </c>
      <c r="M40" s="25" t="s">
        <v>71</v>
      </c>
      <c r="N40" s="25" t="s">
        <v>70</v>
      </c>
      <c r="O40" s="25">
        <v>31</v>
      </c>
      <c r="P40" s="25" t="s">
        <v>70</v>
      </c>
      <c r="Q40" s="25" t="s">
        <v>70</v>
      </c>
      <c r="R40" s="25" t="s">
        <v>72</v>
      </c>
      <c r="S40" s="25" t="s">
        <v>70</v>
      </c>
      <c r="T40" s="25">
        <v>31</v>
      </c>
      <c r="V40" s="25" t="s">
        <v>70</v>
      </c>
      <c r="X40" s="25" t="s">
        <v>70</v>
      </c>
      <c r="Y40" s="25" t="s">
        <v>73</v>
      </c>
    </row>
    <row r="41" spans="5:25" s="24" customFormat="1" hidden="1">
      <c r="E41" s="24">
        <v>301</v>
      </c>
      <c r="F41" s="25" t="s">
        <v>70</v>
      </c>
      <c r="G41" s="25" t="s">
        <v>66</v>
      </c>
      <c r="H41" s="25">
        <v>3</v>
      </c>
      <c r="I41" s="25" t="s">
        <v>70</v>
      </c>
      <c r="J41" s="25" t="s">
        <v>74</v>
      </c>
      <c r="K41" s="25" t="s">
        <v>69</v>
      </c>
      <c r="L41" s="25" t="s">
        <v>70</v>
      </c>
      <c r="M41" s="25" t="s">
        <v>71</v>
      </c>
      <c r="N41" s="25" t="s">
        <v>70</v>
      </c>
      <c r="O41" s="25">
        <v>31</v>
      </c>
      <c r="P41" s="25" t="s">
        <v>70</v>
      </c>
      <c r="Q41" s="25" t="s">
        <v>70</v>
      </c>
      <c r="R41" s="25" t="s">
        <v>72</v>
      </c>
      <c r="S41" s="25" t="s">
        <v>70</v>
      </c>
      <c r="T41" s="25">
        <v>31</v>
      </c>
      <c r="V41" s="25" t="s">
        <v>70</v>
      </c>
      <c r="X41" s="25" t="s">
        <v>70</v>
      </c>
      <c r="Y41" s="25" t="s">
        <v>73</v>
      </c>
    </row>
    <row r="42" spans="5:25" s="24" customFormat="1" hidden="1">
      <c r="E42" s="24">
        <v>302</v>
      </c>
      <c r="F42" s="25" t="s">
        <v>70</v>
      </c>
      <c r="G42" s="25" t="s">
        <v>66</v>
      </c>
      <c r="H42" s="25">
        <v>3</v>
      </c>
      <c r="I42" s="25" t="s">
        <v>70</v>
      </c>
      <c r="J42" s="25" t="s">
        <v>74</v>
      </c>
      <c r="K42" s="25" t="s">
        <v>69</v>
      </c>
      <c r="L42" s="25" t="s">
        <v>70</v>
      </c>
      <c r="M42" s="25" t="s">
        <v>71</v>
      </c>
      <c r="N42" s="25" t="s">
        <v>70</v>
      </c>
      <c r="O42" s="25">
        <v>31</v>
      </c>
      <c r="P42" s="25" t="s">
        <v>70</v>
      </c>
      <c r="Q42" s="25" t="s">
        <v>70</v>
      </c>
      <c r="R42" s="25" t="s">
        <v>72</v>
      </c>
      <c r="S42" s="25" t="s">
        <v>70</v>
      </c>
      <c r="T42" s="25">
        <v>31</v>
      </c>
      <c r="V42" s="25" t="s">
        <v>70</v>
      </c>
      <c r="X42" s="25" t="s">
        <v>70</v>
      </c>
      <c r="Y42" s="25" t="s">
        <v>73</v>
      </c>
    </row>
    <row r="43" spans="5:25" s="24" customFormat="1" hidden="1">
      <c r="E43" s="24">
        <v>303</v>
      </c>
      <c r="F43" s="25" t="s">
        <v>70</v>
      </c>
      <c r="G43" s="25" t="s">
        <v>66</v>
      </c>
      <c r="H43" s="25">
        <v>3</v>
      </c>
      <c r="I43" s="25" t="s">
        <v>70</v>
      </c>
      <c r="J43" s="25" t="s">
        <v>74</v>
      </c>
      <c r="K43" s="25" t="s">
        <v>69</v>
      </c>
      <c r="L43" s="25" t="s">
        <v>70</v>
      </c>
      <c r="M43" s="25" t="s">
        <v>71</v>
      </c>
      <c r="N43" s="25" t="s">
        <v>70</v>
      </c>
      <c r="O43" s="25">
        <v>31</v>
      </c>
      <c r="P43" s="25" t="s">
        <v>70</v>
      </c>
      <c r="Q43" s="25" t="s">
        <v>70</v>
      </c>
      <c r="R43" s="25" t="s">
        <v>72</v>
      </c>
      <c r="S43" s="25" t="s">
        <v>70</v>
      </c>
      <c r="T43" s="25">
        <v>31</v>
      </c>
      <c r="V43" s="25" t="s">
        <v>70</v>
      </c>
      <c r="X43" s="25" t="s">
        <v>70</v>
      </c>
      <c r="Y43" s="25" t="s">
        <v>73</v>
      </c>
    </row>
    <row r="44" spans="5:25" s="24" customFormat="1" hidden="1">
      <c r="E44" s="24">
        <v>304</v>
      </c>
      <c r="F44" s="25" t="s">
        <v>70</v>
      </c>
      <c r="G44" s="25" t="s">
        <v>66</v>
      </c>
      <c r="H44" s="25">
        <v>3</v>
      </c>
      <c r="I44" s="25" t="s">
        <v>70</v>
      </c>
      <c r="J44" s="25" t="s">
        <v>74</v>
      </c>
      <c r="K44" s="25" t="s">
        <v>69</v>
      </c>
      <c r="L44" s="25" t="s">
        <v>70</v>
      </c>
      <c r="M44" s="25" t="s">
        <v>71</v>
      </c>
      <c r="N44" s="25" t="s">
        <v>70</v>
      </c>
      <c r="O44" s="25">
        <v>31</v>
      </c>
      <c r="P44" s="25" t="s">
        <v>70</v>
      </c>
      <c r="Q44" s="25" t="s">
        <v>70</v>
      </c>
      <c r="R44" s="25" t="s">
        <v>72</v>
      </c>
      <c r="S44" s="25" t="s">
        <v>70</v>
      </c>
      <c r="T44" s="25">
        <v>31</v>
      </c>
      <c r="V44" s="25" t="s">
        <v>70</v>
      </c>
      <c r="X44" s="25" t="s">
        <v>70</v>
      </c>
      <c r="Y44" s="25" t="s">
        <v>73</v>
      </c>
    </row>
    <row r="45" spans="5:25" s="24" customFormat="1" hidden="1">
      <c r="E45" s="24">
        <v>305</v>
      </c>
      <c r="F45" s="25" t="s">
        <v>70</v>
      </c>
      <c r="G45" s="25" t="s">
        <v>66</v>
      </c>
      <c r="H45" s="25">
        <v>3</v>
      </c>
      <c r="I45" s="25" t="s">
        <v>70</v>
      </c>
      <c r="J45" s="25" t="s">
        <v>74</v>
      </c>
      <c r="K45" s="25" t="s">
        <v>69</v>
      </c>
      <c r="L45" s="25" t="s">
        <v>70</v>
      </c>
      <c r="M45" s="25" t="s">
        <v>71</v>
      </c>
      <c r="N45" s="25" t="s">
        <v>70</v>
      </c>
      <c r="O45" s="25">
        <v>31</v>
      </c>
      <c r="P45" s="25" t="s">
        <v>70</v>
      </c>
      <c r="Q45" s="25" t="s">
        <v>70</v>
      </c>
      <c r="R45" s="25" t="s">
        <v>72</v>
      </c>
      <c r="S45" s="25" t="s">
        <v>70</v>
      </c>
      <c r="T45" s="25">
        <v>31</v>
      </c>
      <c r="V45" s="25" t="s">
        <v>70</v>
      </c>
      <c r="X45" s="25" t="s">
        <v>70</v>
      </c>
      <c r="Y45" s="25" t="s">
        <v>73</v>
      </c>
    </row>
    <row r="46" spans="5:25" s="24" customFormat="1" hidden="1">
      <c r="E46" s="24">
        <v>306</v>
      </c>
      <c r="F46" s="25" t="s">
        <v>70</v>
      </c>
      <c r="G46" s="25" t="s">
        <v>66</v>
      </c>
      <c r="H46" s="25">
        <v>3</v>
      </c>
      <c r="I46" s="25" t="s">
        <v>70</v>
      </c>
      <c r="J46" s="25" t="s">
        <v>74</v>
      </c>
      <c r="K46" s="25" t="s">
        <v>69</v>
      </c>
      <c r="L46" s="25" t="s">
        <v>70</v>
      </c>
      <c r="M46" s="25" t="s">
        <v>71</v>
      </c>
      <c r="N46" s="25" t="s">
        <v>70</v>
      </c>
      <c r="O46" s="25">
        <v>31</v>
      </c>
      <c r="P46" s="25" t="s">
        <v>70</v>
      </c>
      <c r="Q46" s="25" t="s">
        <v>70</v>
      </c>
      <c r="R46" s="25" t="s">
        <v>72</v>
      </c>
      <c r="S46" s="25" t="s">
        <v>70</v>
      </c>
      <c r="T46" s="25">
        <v>31</v>
      </c>
      <c r="V46" s="25" t="s">
        <v>70</v>
      </c>
      <c r="X46" s="25" t="s">
        <v>70</v>
      </c>
      <c r="Y46" s="25" t="s">
        <v>73</v>
      </c>
    </row>
    <row r="47" spans="5:25" s="24" customFormat="1" hidden="1">
      <c r="E47" s="24">
        <v>307</v>
      </c>
      <c r="F47" s="25" t="s">
        <v>70</v>
      </c>
      <c r="G47" s="25" t="s">
        <v>66</v>
      </c>
      <c r="H47" s="25">
        <v>3</v>
      </c>
      <c r="I47" s="25" t="s">
        <v>70</v>
      </c>
      <c r="J47" s="25" t="s">
        <v>74</v>
      </c>
      <c r="K47" s="25" t="s">
        <v>69</v>
      </c>
      <c r="L47" s="25" t="s">
        <v>70</v>
      </c>
      <c r="M47" s="25" t="s">
        <v>71</v>
      </c>
      <c r="N47" s="25" t="s">
        <v>70</v>
      </c>
      <c r="O47" s="25">
        <v>31</v>
      </c>
      <c r="P47" s="25" t="s">
        <v>70</v>
      </c>
      <c r="Q47" s="25" t="s">
        <v>70</v>
      </c>
      <c r="R47" s="25" t="s">
        <v>72</v>
      </c>
      <c r="S47" s="25" t="s">
        <v>70</v>
      </c>
      <c r="T47" s="25">
        <v>31</v>
      </c>
      <c r="V47" s="25" t="s">
        <v>70</v>
      </c>
      <c r="X47" s="25" t="s">
        <v>70</v>
      </c>
      <c r="Y47" s="25" t="s">
        <v>73</v>
      </c>
    </row>
    <row r="48" spans="5:25" s="24" customFormat="1" hidden="1">
      <c r="E48" s="24">
        <v>408</v>
      </c>
      <c r="F48" s="25" t="s">
        <v>70</v>
      </c>
      <c r="G48" s="25" t="s">
        <v>66</v>
      </c>
      <c r="H48" s="25">
        <v>3</v>
      </c>
      <c r="I48" s="25" t="s">
        <v>70</v>
      </c>
      <c r="J48" s="25" t="s">
        <v>74</v>
      </c>
      <c r="K48" s="25" t="s">
        <v>69</v>
      </c>
      <c r="L48" s="25" t="s">
        <v>75</v>
      </c>
      <c r="M48" s="25" t="s">
        <v>71</v>
      </c>
      <c r="N48" s="25" t="s">
        <v>75</v>
      </c>
      <c r="O48" s="25">
        <v>41</v>
      </c>
      <c r="P48" s="25" t="s">
        <v>75</v>
      </c>
      <c r="Q48" s="25" t="s">
        <v>75</v>
      </c>
      <c r="R48" s="25" t="s">
        <v>72</v>
      </c>
      <c r="S48" s="25" t="s">
        <v>75</v>
      </c>
      <c r="T48" s="25">
        <v>41</v>
      </c>
      <c r="V48" s="25" t="s">
        <v>70</v>
      </c>
      <c r="X48" s="25" t="s">
        <v>75</v>
      </c>
      <c r="Y48" s="25" t="s">
        <v>73</v>
      </c>
    </row>
    <row r="49" spans="5:25" s="24" customFormat="1" hidden="1">
      <c r="E49" s="24">
        <v>409</v>
      </c>
      <c r="F49" s="25" t="s">
        <v>70</v>
      </c>
      <c r="G49" s="25" t="s">
        <v>66</v>
      </c>
      <c r="H49" s="25">
        <v>3</v>
      </c>
      <c r="I49" s="25" t="s">
        <v>70</v>
      </c>
      <c r="J49" s="25" t="s">
        <v>74</v>
      </c>
      <c r="K49" s="25" t="s">
        <v>69</v>
      </c>
      <c r="L49" s="25" t="s">
        <v>75</v>
      </c>
      <c r="M49" s="25" t="s">
        <v>71</v>
      </c>
      <c r="N49" s="25" t="s">
        <v>75</v>
      </c>
      <c r="O49" s="25">
        <v>41</v>
      </c>
      <c r="P49" s="25" t="s">
        <v>75</v>
      </c>
      <c r="Q49" s="25" t="s">
        <v>75</v>
      </c>
      <c r="R49" s="25" t="s">
        <v>72</v>
      </c>
      <c r="S49" s="25" t="s">
        <v>75</v>
      </c>
      <c r="T49" s="25">
        <v>41</v>
      </c>
      <c r="V49" s="25" t="s">
        <v>70</v>
      </c>
      <c r="X49" s="25" t="s">
        <v>75</v>
      </c>
      <c r="Y49" s="25" t="s">
        <v>73</v>
      </c>
    </row>
    <row r="50" spans="5:25" s="24" customFormat="1" hidden="1">
      <c r="E50" s="24">
        <v>410</v>
      </c>
      <c r="F50" s="25" t="s">
        <v>70</v>
      </c>
      <c r="G50" s="25" t="s">
        <v>66</v>
      </c>
      <c r="H50" s="25">
        <v>3</v>
      </c>
      <c r="I50" s="25" t="s">
        <v>70</v>
      </c>
      <c r="J50" s="25" t="s">
        <v>74</v>
      </c>
      <c r="K50" s="25" t="s">
        <v>69</v>
      </c>
      <c r="L50" s="25" t="s">
        <v>75</v>
      </c>
      <c r="M50" s="25" t="s">
        <v>71</v>
      </c>
      <c r="N50" s="25" t="s">
        <v>75</v>
      </c>
      <c r="O50" s="25">
        <v>41</v>
      </c>
      <c r="P50" s="25" t="s">
        <v>75</v>
      </c>
      <c r="Q50" s="25" t="s">
        <v>75</v>
      </c>
      <c r="R50" s="25" t="s">
        <v>72</v>
      </c>
      <c r="S50" s="25" t="s">
        <v>75</v>
      </c>
      <c r="T50" s="25">
        <v>41</v>
      </c>
      <c r="V50" s="25" t="s">
        <v>70</v>
      </c>
      <c r="X50" s="25" t="s">
        <v>75</v>
      </c>
      <c r="Y50" s="25" t="s">
        <v>73</v>
      </c>
    </row>
    <row r="51" spans="5:25" s="24" customFormat="1" hidden="1">
      <c r="E51" s="24">
        <v>411</v>
      </c>
      <c r="F51" s="25" t="s">
        <v>75</v>
      </c>
      <c r="G51" s="25" t="s">
        <v>76</v>
      </c>
      <c r="H51" s="25">
        <v>4</v>
      </c>
      <c r="I51" s="25" t="s">
        <v>75</v>
      </c>
      <c r="J51" s="25" t="s">
        <v>74</v>
      </c>
      <c r="K51" s="25" t="s">
        <v>69</v>
      </c>
      <c r="L51" s="25" t="s">
        <v>75</v>
      </c>
      <c r="M51" s="25" t="s">
        <v>71</v>
      </c>
      <c r="N51" s="25" t="s">
        <v>75</v>
      </c>
      <c r="O51" s="25">
        <v>41</v>
      </c>
      <c r="P51" s="25" t="s">
        <v>75</v>
      </c>
      <c r="Q51" s="25" t="s">
        <v>75</v>
      </c>
      <c r="R51" s="25" t="s">
        <v>72</v>
      </c>
      <c r="S51" s="25" t="s">
        <v>75</v>
      </c>
      <c r="T51" s="25">
        <v>41</v>
      </c>
      <c r="V51" s="25" t="s">
        <v>70</v>
      </c>
      <c r="X51" s="25" t="s">
        <v>75</v>
      </c>
      <c r="Y51" s="25" t="s">
        <v>73</v>
      </c>
    </row>
    <row r="52" spans="5:25" s="24" customFormat="1" hidden="1">
      <c r="E52" s="24">
        <v>412</v>
      </c>
      <c r="F52" s="25" t="s">
        <v>75</v>
      </c>
      <c r="G52" s="25" t="s">
        <v>76</v>
      </c>
      <c r="H52" s="25">
        <v>4</v>
      </c>
      <c r="I52" s="25" t="s">
        <v>75</v>
      </c>
      <c r="J52" s="25" t="s">
        <v>74</v>
      </c>
      <c r="K52" s="25" t="s">
        <v>69</v>
      </c>
      <c r="L52" s="25" t="s">
        <v>75</v>
      </c>
      <c r="M52" s="25" t="s">
        <v>71</v>
      </c>
      <c r="N52" s="25" t="s">
        <v>75</v>
      </c>
      <c r="O52" s="25">
        <v>41</v>
      </c>
      <c r="P52" s="25" t="s">
        <v>75</v>
      </c>
      <c r="Q52" s="25" t="s">
        <v>75</v>
      </c>
      <c r="R52" s="25" t="s">
        <v>72</v>
      </c>
      <c r="S52" s="25" t="s">
        <v>75</v>
      </c>
      <c r="T52" s="25">
        <v>41</v>
      </c>
      <c r="V52" s="25" t="s">
        <v>70</v>
      </c>
      <c r="X52" s="25" t="s">
        <v>75</v>
      </c>
      <c r="Y52" s="25" t="s">
        <v>73</v>
      </c>
    </row>
    <row r="53" spans="5:25" s="24" customFormat="1" hidden="1">
      <c r="E53" s="24">
        <v>401</v>
      </c>
      <c r="F53" s="25" t="s">
        <v>75</v>
      </c>
      <c r="G53" s="25" t="s">
        <v>76</v>
      </c>
      <c r="H53" s="25">
        <v>4</v>
      </c>
      <c r="I53" s="25" t="s">
        <v>75</v>
      </c>
      <c r="J53" s="25" t="s">
        <v>74</v>
      </c>
      <c r="K53" s="25" t="s">
        <v>69</v>
      </c>
      <c r="L53" s="25" t="s">
        <v>75</v>
      </c>
      <c r="M53" s="25" t="s">
        <v>71</v>
      </c>
      <c r="N53" s="25" t="s">
        <v>75</v>
      </c>
      <c r="O53" s="25">
        <v>41</v>
      </c>
      <c r="P53" s="25" t="s">
        <v>75</v>
      </c>
      <c r="Q53" s="25" t="s">
        <v>75</v>
      </c>
      <c r="R53" s="25" t="s">
        <v>72</v>
      </c>
      <c r="S53" s="25" t="s">
        <v>75</v>
      </c>
      <c r="T53" s="25">
        <v>41</v>
      </c>
      <c r="V53" s="25" t="s">
        <v>70</v>
      </c>
      <c r="X53" s="25" t="s">
        <v>75</v>
      </c>
      <c r="Y53" s="25" t="s">
        <v>73</v>
      </c>
    </row>
    <row r="54" spans="5:25" s="24" customFormat="1" hidden="1">
      <c r="E54" s="24">
        <v>402</v>
      </c>
      <c r="F54" s="25" t="s">
        <v>75</v>
      </c>
      <c r="G54" s="25" t="s">
        <v>76</v>
      </c>
      <c r="H54" s="25">
        <v>4</v>
      </c>
      <c r="I54" s="25" t="s">
        <v>75</v>
      </c>
      <c r="J54" s="25" t="s">
        <v>74</v>
      </c>
      <c r="K54" s="25" t="s">
        <v>69</v>
      </c>
      <c r="L54" s="25" t="s">
        <v>75</v>
      </c>
      <c r="M54" s="25" t="s">
        <v>71</v>
      </c>
      <c r="N54" s="25" t="s">
        <v>75</v>
      </c>
      <c r="O54" s="25">
        <v>41</v>
      </c>
      <c r="P54" s="25" t="s">
        <v>75</v>
      </c>
      <c r="Q54" s="25" t="s">
        <v>75</v>
      </c>
      <c r="R54" s="25" t="s">
        <v>72</v>
      </c>
      <c r="S54" s="25" t="s">
        <v>75</v>
      </c>
      <c r="T54" s="25">
        <v>41</v>
      </c>
      <c r="V54" s="25" t="s">
        <v>70</v>
      </c>
      <c r="X54" s="25" t="s">
        <v>75</v>
      </c>
      <c r="Y54" s="25" t="s">
        <v>73</v>
      </c>
    </row>
    <row r="55" spans="5:25" s="24" customFormat="1" hidden="1">
      <c r="E55" s="24">
        <v>403</v>
      </c>
      <c r="F55" s="25" t="s">
        <v>75</v>
      </c>
      <c r="G55" s="25" t="s">
        <v>76</v>
      </c>
      <c r="H55" s="25">
        <v>4</v>
      </c>
      <c r="I55" s="25" t="s">
        <v>75</v>
      </c>
      <c r="J55" s="25" t="s">
        <v>74</v>
      </c>
      <c r="K55" s="25" t="s">
        <v>69</v>
      </c>
      <c r="L55" s="25" t="s">
        <v>75</v>
      </c>
      <c r="M55" s="25" t="s">
        <v>71</v>
      </c>
      <c r="N55" s="25" t="s">
        <v>75</v>
      </c>
      <c r="O55" s="25">
        <v>41</v>
      </c>
      <c r="P55" s="25" t="s">
        <v>75</v>
      </c>
      <c r="Q55" s="25" t="s">
        <v>75</v>
      </c>
      <c r="R55" s="25" t="s">
        <v>72</v>
      </c>
      <c r="S55" s="25" t="s">
        <v>75</v>
      </c>
      <c r="T55" s="25">
        <v>41</v>
      </c>
      <c r="V55" s="25" t="s">
        <v>70</v>
      </c>
      <c r="X55" s="25" t="s">
        <v>75</v>
      </c>
      <c r="Y55" s="25" t="s">
        <v>73</v>
      </c>
    </row>
    <row r="56" spans="5:25" s="24" customFormat="1" hidden="1">
      <c r="E56" s="24">
        <v>404</v>
      </c>
      <c r="F56" s="25" t="s">
        <v>75</v>
      </c>
      <c r="G56" s="25" t="s">
        <v>76</v>
      </c>
      <c r="H56" s="25">
        <v>4</v>
      </c>
      <c r="I56" s="25" t="s">
        <v>75</v>
      </c>
      <c r="J56" s="25" t="s">
        <v>74</v>
      </c>
      <c r="K56" s="25" t="s">
        <v>69</v>
      </c>
      <c r="L56" s="25" t="s">
        <v>75</v>
      </c>
      <c r="M56" s="25" t="s">
        <v>71</v>
      </c>
      <c r="N56" s="25" t="s">
        <v>75</v>
      </c>
      <c r="O56" s="25">
        <v>41</v>
      </c>
      <c r="P56" s="25" t="s">
        <v>75</v>
      </c>
      <c r="Q56" s="25" t="s">
        <v>75</v>
      </c>
      <c r="R56" s="25" t="s">
        <v>72</v>
      </c>
      <c r="S56" s="25" t="s">
        <v>75</v>
      </c>
      <c r="T56" s="25">
        <v>41</v>
      </c>
      <c r="V56" s="25" t="s">
        <v>70</v>
      </c>
      <c r="X56" s="25" t="s">
        <v>75</v>
      </c>
      <c r="Y56" s="25" t="s">
        <v>73</v>
      </c>
    </row>
    <row r="57" spans="5:25" s="24" customFormat="1" hidden="1">
      <c r="E57" s="24">
        <v>405</v>
      </c>
      <c r="F57" s="25" t="s">
        <v>75</v>
      </c>
      <c r="G57" s="25" t="s">
        <v>76</v>
      </c>
      <c r="H57" s="25">
        <v>4</v>
      </c>
      <c r="I57" s="25" t="s">
        <v>75</v>
      </c>
      <c r="J57" s="25" t="s">
        <v>74</v>
      </c>
      <c r="K57" s="25" t="s">
        <v>69</v>
      </c>
      <c r="L57" s="25" t="s">
        <v>75</v>
      </c>
      <c r="M57" s="25" t="s">
        <v>71</v>
      </c>
      <c r="N57" s="25" t="s">
        <v>75</v>
      </c>
      <c r="O57" s="25">
        <v>41</v>
      </c>
      <c r="P57" s="25" t="s">
        <v>75</v>
      </c>
      <c r="Q57" s="25" t="s">
        <v>75</v>
      </c>
      <c r="R57" s="25" t="s">
        <v>72</v>
      </c>
      <c r="S57" s="25" t="s">
        <v>75</v>
      </c>
      <c r="T57" s="25">
        <v>41</v>
      </c>
      <c r="V57" s="25" t="s">
        <v>70</v>
      </c>
      <c r="X57" s="25" t="s">
        <v>75</v>
      </c>
      <c r="Y57" s="25" t="s">
        <v>73</v>
      </c>
    </row>
    <row r="58" spans="5:25" s="24" customFormat="1" ht="17" hidden="1" customHeight="1">
      <c r="E58" s="24">
        <v>406</v>
      </c>
      <c r="F58" s="25" t="s">
        <v>75</v>
      </c>
      <c r="G58" s="25" t="s">
        <v>76</v>
      </c>
      <c r="H58" s="25">
        <v>4</v>
      </c>
      <c r="I58" s="25" t="s">
        <v>75</v>
      </c>
      <c r="J58" s="25" t="s">
        <v>74</v>
      </c>
      <c r="K58" s="25" t="s">
        <v>69</v>
      </c>
      <c r="L58" s="25" t="s">
        <v>75</v>
      </c>
      <c r="M58" s="25" t="s">
        <v>71</v>
      </c>
      <c r="N58" s="25" t="s">
        <v>75</v>
      </c>
      <c r="O58" s="25">
        <v>41</v>
      </c>
      <c r="P58" s="25" t="s">
        <v>75</v>
      </c>
      <c r="Q58" s="25" t="s">
        <v>75</v>
      </c>
      <c r="R58" s="25" t="s">
        <v>72</v>
      </c>
      <c r="S58" s="25" t="s">
        <v>75</v>
      </c>
      <c r="T58" s="25">
        <v>41</v>
      </c>
      <c r="V58" s="25" t="s">
        <v>70</v>
      </c>
      <c r="X58" s="25" t="s">
        <v>75</v>
      </c>
      <c r="Y58" s="25" t="s">
        <v>73</v>
      </c>
    </row>
    <row r="59" spans="5:25" s="24" customFormat="1" ht="17" hidden="1" customHeight="1">
      <c r="E59" s="24">
        <v>407</v>
      </c>
      <c r="F59" s="25" t="s">
        <v>75</v>
      </c>
      <c r="G59" s="25" t="s">
        <v>76</v>
      </c>
      <c r="H59" s="25">
        <v>4</v>
      </c>
      <c r="I59" s="25" t="s">
        <v>75</v>
      </c>
      <c r="J59" s="25" t="s">
        <v>74</v>
      </c>
      <c r="K59" s="25" t="s">
        <v>69</v>
      </c>
      <c r="L59" s="25" t="s">
        <v>75</v>
      </c>
      <c r="M59" s="25" t="s">
        <v>71</v>
      </c>
      <c r="N59" s="25" t="s">
        <v>75</v>
      </c>
      <c r="O59" s="25">
        <v>41</v>
      </c>
      <c r="P59" s="25" t="s">
        <v>75</v>
      </c>
      <c r="Q59" s="25" t="s">
        <v>75</v>
      </c>
      <c r="R59" s="25" t="s">
        <v>72</v>
      </c>
      <c r="S59" s="25" t="s">
        <v>75</v>
      </c>
      <c r="T59" s="25">
        <v>41</v>
      </c>
      <c r="V59" s="25" t="s">
        <v>70</v>
      </c>
      <c r="X59" s="25" t="s">
        <v>75</v>
      </c>
      <c r="Y59" s="25" t="s">
        <v>73</v>
      </c>
    </row>
    <row r="60" spans="5:25" s="24" customFormat="1" ht="17" hidden="1" customHeight="1">
      <c r="E60" s="24">
        <v>508</v>
      </c>
      <c r="F60" s="25" t="s">
        <v>75</v>
      </c>
      <c r="G60" s="25" t="s">
        <v>76</v>
      </c>
      <c r="H60" s="25">
        <v>4</v>
      </c>
      <c r="I60" s="25" t="s">
        <v>75</v>
      </c>
      <c r="J60" s="25" t="s">
        <v>74</v>
      </c>
      <c r="K60" s="25" t="s">
        <v>69</v>
      </c>
      <c r="L60" s="25" t="s">
        <v>77</v>
      </c>
      <c r="M60" s="25" t="s">
        <v>78</v>
      </c>
      <c r="N60" s="25" t="s">
        <v>77</v>
      </c>
      <c r="O60" s="25">
        <v>51</v>
      </c>
      <c r="P60" s="25" t="s">
        <v>77</v>
      </c>
      <c r="Q60" s="25" t="s">
        <v>77</v>
      </c>
      <c r="R60" s="25" t="s">
        <v>72</v>
      </c>
      <c r="S60" s="25" t="s">
        <v>77</v>
      </c>
      <c r="T60" s="25">
        <v>51</v>
      </c>
      <c r="V60" s="25" t="s">
        <v>70</v>
      </c>
      <c r="X60" s="25" t="s">
        <v>77</v>
      </c>
      <c r="Y60" s="25" t="s">
        <v>79</v>
      </c>
    </row>
    <row r="61" spans="5:25" s="24" customFormat="1" hidden="1">
      <c r="E61" s="24">
        <v>509</v>
      </c>
      <c r="F61" s="25" t="s">
        <v>75</v>
      </c>
      <c r="G61" s="25" t="s">
        <v>76</v>
      </c>
      <c r="H61" s="25">
        <v>4</v>
      </c>
      <c r="I61" s="25" t="s">
        <v>75</v>
      </c>
      <c r="J61" s="25" t="s">
        <v>74</v>
      </c>
      <c r="K61" s="25" t="s">
        <v>69</v>
      </c>
      <c r="L61" s="25" t="s">
        <v>77</v>
      </c>
      <c r="M61" s="25" t="s">
        <v>78</v>
      </c>
      <c r="N61" s="25" t="s">
        <v>77</v>
      </c>
      <c r="O61" s="25">
        <v>51</v>
      </c>
      <c r="P61" s="25" t="s">
        <v>77</v>
      </c>
      <c r="Q61" s="25" t="s">
        <v>77</v>
      </c>
      <c r="R61" s="25" t="s">
        <v>72</v>
      </c>
      <c r="S61" s="25" t="s">
        <v>77</v>
      </c>
      <c r="T61" s="25">
        <v>51</v>
      </c>
      <c r="V61" s="25" t="s">
        <v>70</v>
      </c>
      <c r="X61" s="25" t="s">
        <v>77</v>
      </c>
      <c r="Y61" s="25" t="s">
        <v>79</v>
      </c>
    </row>
    <row r="62" spans="5:25" s="24" customFormat="1" hidden="1">
      <c r="E62" s="24">
        <v>510</v>
      </c>
      <c r="F62" s="25" t="s">
        <v>75</v>
      </c>
      <c r="G62" s="25" t="s">
        <v>76</v>
      </c>
      <c r="H62" s="25">
        <v>4</v>
      </c>
      <c r="I62" s="25" t="s">
        <v>75</v>
      </c>
      <c r="J62" s="25" t="s">
        <v>74</v>
      </c>
      <c r="K62" s="25" t="s">
        <v>69</v>
      </c>
      <c r="L62" s="25" t="s">
        <v>77</v>
      </c>
      <c r="M62" s="25" t="s">
        <v>78</v>
      </c>
      <c r="N62" s="25" t="s">
        <v>77</v>
      </c>
      <c r="O62" s="25">
        <v>51</v>
      </c>
      <c r="P62" s="25" t="s">
        <v>77</v>
      </c>
      <c r="Q62" s="25" t="s">
        <v>77</v>
      </c>
      <c r="R62" s="25" t="s">
        <v>72</v>
      </c>
      <c r="S62" s="25" t="s">
        <v>77</v>
      </c>
      <c r="T62" s="25">
        <v>51</v>
      </c>
      <c r="V62" s="25" t="s">
        <v>70</v>
      </c>
      <c r="X62" s="25" t="s">
        <v>77</v>
      </c>
      <c r="Y62" s="25" t="s">
        <v>79</v>
      </c>
    </row>
    <row r="63" spans="5:25" s="24" customFormat="1" hidden="1">
      <c r="E63" s="24">
        <v>511</v>
      </c>
      <c r="F63" s="25" t="s">
        <v>77</v>
      </c>
      <c r="G63" s="25" t="s">
        <v>76</v>
      </c>
      <c r="H63" s="25">
        <v>5</v>
      </c>
      <c r="I63" s="25" t="s">
        <v>77</v>
      </c>
      <c r="J63" s="25" t="s">
        <v>74</v>
      </c>
      <c r="K63" s="25" t="s">
        <v>69</v>
      </c>
      <c r="L63" s="25" t="s">
        <v>77</v>
      </c>
      <c r="M63" s="25" t="s">
        <v>78</v>
      </c>
      <c r="N63" s="25" t="s">
        <v>77</v>
      </c>
      <c r="O63" s="25">
        <v>51</v>
      </c>
      <c r="P63" s="25" t="s">
        <v>77</v>
      </c>
      <c r="Q63" s="25" t="s">
        <v>77</v>
      </c>
      <c r="R63" s="25" t="s">
        <v>72</v>
      </c>
      <c r="S63" s="25" t="s">
        <v>77</v>
      </c>
      <c r="T63" s="25">
        <v>51</v>
      </c>
      <c r="V63" s="25" t="s">
        <v>70</v>
      </c>
      <c r="X63" s="25" t="s">
        <v>77</v>
      </c>
      <c r="Y63" s="25" t="s">
        <v>79</v>
      </c>
    </row>
    <row r="64" spans="5:25" s="24" customFormat="1" hidden="1">
      <c r="E64" s="24">
        <v>512</v>
      </c>
      <c r="F64" s="25" t="s">
        <v>77</v>
      </c>
      <c r="G64" s="25" t="s">
        <v>76</v>
      </c>
      <c r="H64" s="25">
        <v>5</v>
      </c>
      <c r="I64" s="25" t="s">
        <v>77</v>
      </c>
      <c r="J64" s="25" t="s">
        <v>74</v>
      </c>
      <c r="K64" s="25" t="s">
        <v>69</v>
      </c>
      <c r="L64" s="25" t="s">
        <v>77</v>
      </c>
      <c r="M64" s="25" t="s">
        <v>78</v>
      </c>
      <c r="N64" s="25" t="s">
        <v>77</v>
      </c>
      <c r="O64" s="25">
        <v>51</v>
      </c>
      <c r="P64" s="25" t="s">
        <v>77</v>
      </c>
      <c r="Q64" s="25" t="s">
        <v>77</v>
      </c>
      <c r="R64" s="25" t="s">
        <v>72</v>
      </c>
      <c r="S64" s="25" t="s">
        <v>77</v>
      </c>
      <c r="T64" s="25">
        <v>51</v>
      </c>
      <c r="V64" s="25" t="s">
        <v>70</v>
      </c>
      <c r="X64" s="25" t="s">
        <v>77</v>
      </c>
      <c r="Y64" s="25" t="s">
        <v>79</v>
      </c>
    </row>
    <row r="65" spans="5:25" s="24" customFormat="1" hidden="1">
      <c r="E65" s="24">
        <v>501</v>
      </c>
      <c r="F65" s="25" t="s">
        <v>77</v>
      </c>
      <c r="G65" s="25" t="s">
        <v>76</v>
      </c>
      <c r="H65" s="25">
        <v>5</v>
      </c>
      <c r="I65" s="25" t="s">
        <v>77</v>
      </c>
      <c r="J65" s="25" t="s">
        <v>74</v>
      </c>
      <c r="K65" s="25" t="s">
        <v>69</v>
      </c>
      <c r="L65" s="25" t="s">
        <v>77</v>
      </c>
      <c r="M65" s="25" t="s">
        <v>78</v>
      </c>
      <c r="N65" s="25" t="s">
        <v>77</v>
      </c>
      <c r="O65" s="25">
        <v>51</v>
      </c>
      <c r="P65" s="25" t="s">
        <v>77</v>
      </c>
      <c r="Q65" s="25" t="s">
        <v>77</v>
      </c>
      <c r="R65" s="25" t="s">
        <v>72</v>
      </c>
      <c r="S65" s="25" t="s">
        <v>77</v>
      </c>
      <c r="T65" s="25">
        <v>51</v>
      </c>
      <c r="V65" s="25" t="s">
        <v>70</v>
      </c>
      <c r="X65" s="25" t="s">
        <v>77</v>
      </c>
      <c r="Y65" s="25" t="s">
        <v>79</v>
      </c>
    </row>
    <row r="66" spans="5:25" s="24" customFormat="1" hidden="1">
      <c r="E66" s="24">
        <v>502</v>
      </c>
      <c r="F66" s="25" t="s">
        <v>77</v>
      </c>
      <c r="G66" s="25" t="s">
        <v>76</v>
      </c>
      <c r="H66" s="25">
        <v>5</v>
      </c>
      <c r="I66" s="25" t="s">
        <v>77</v>
      </c>
      <c r="J66" s="25" t="s">
        <v>74</v>
      </c>
      <c r="K66" s="25" t="s">
        <v>69</v>
      </c>
      <c r="L66" s="25" t="s">
        <v>77</v>
      </c>
      <c r="M66" s="25" t="s">
        <v>78</v>
      </c>
      <c r="N66" s="25" t="s">
        <v>77</v>
      </c>
      <c r="O66" s="25">
        <v>51</v>
      </c>
      <c r="P66" s="25" t="s">
        <v>77</v>
      </c>
      <c r="Q66" s="25" t="s">
        <v>77</v>
      </c>
      <c r="R66" s="25" t="s">
        <v>72</v>
      </c>
      <c r="S66" s="25" t="s">
        <v>77</v>
      </c>
      <c r="T66" s="25">
        <v>51</v>
      </c>
      <c r="V66" s="25" t="s">
        <v>70</v>
      </c>
      <c r="X66" s="25" t="s">
        <v>77</v>
      </c>
      <c r="Y66" s="25" t="s">
        <v>79</v>
      </c>
    </row>
    <row r="67" spans="5:25" s="24" customFormat="1" hidden="1">
      <c r="E67" s="24">
        <v>503</v>
      </c>
      <c r="F67" s="25" t="s">
        <v>77</v>
      </c>
      <c r="G67" s="25" t="s">
        <v>76</v>
      </c>
      <c r="H67" s="25">
        <v>5</v>
      </c>
      <c r="I67" s="25" t="s">
        <v>77</v>
      </c>
      <c r="J67" s="25" t="s">
        <v>74</v>
      </c>
      <c r="K67" s="25" t="s">
        <v>69</v>
      </c>
      <c r="L67" s="25" t="s">
        <v>77</v>
      </c>
      <c r="M67" s="25" t="s">
        <v>78</v>
      </c>
      <c r="N67" s="25" t="s">
        <v>77</v>
      </c>
      <c r="O67" s="25">
        <v>51</v>
      </c>
      <c r="P67" s="25" t="s">
        <v>77</v>
      </c>
      <c r="Q67" s="25" t="s">
        <v>77</v>
      </c>
      <c r="R67" s="25" t="s">
        <v>72</v>
      </c>
      <c r="S67" s="25" t="s">
        <v>77</v>
      </c>
      <c r="T67" s="25">
        <v>51</v>
      </c>
      <c r="V67" s="25" t="s">
        <v>70</v>
      </c>
      <c r="X67" s="25" t="s">
        <v>77</v>
      </c>
      <c r="Y67" s="25" t="s">
        <v>79</v>
      </c>
    </row>
    <row r="68" spans="5:25" s="24" customFormat="1" hidden="1">
      <c r="E68" s="24">
        <v>504</v>
      </c>
      <c r="F68" s="25" t="s">
        <v>77</v>
      </c>
      <c r="G68" s="25" t="s">
        <v>76</v>
      </c>
      <c r="H68" s="25">
        <v>5</v>
      </c>
      <c r="I68" s="25" t="s">
        <v>77</v>
      </c>
      <c r="J68" s="25" t="s">
        <v>74</v>
      </c>
      <c r="K68" s="25" t="s">
        <v>69</v>
      </c>
      <c r="L68" s="25" t="s">
        <v>77</v>
      </c>
      <c r="M68" s="25" t="s">
        <v>78</v>
      </c>
      <c r="N68" s="25" t="s">
        <v>77</v>
      </c>
      <c r="O68" s="25">
        <v>51</v>
      </c>
      <c r="P68" s="25" t="s">
        <v>77</v>
      </c>
      <c r="Q68" s="25" t="s">
        <v>77</v>
      </c>
      <c r="R68" s="25" t="s">
        <v>72</v>
      </c>
      <c r="S68" s="25" t="s">
        <v>77</v>
      </c>
      <c r="T68" s="25">
        <v>51</v>
      </c>
      <c r="V68" s="25" t="s">
        <v>70</v>
      </c>
      <c r="X68" s="25" t="s">
        <v>77</v>
      </c>
      <c r="Y68" s="25" t="s">
        <v>79</v>
      </c>
    </row>
    <row r="69" spans="5:25" s="24" customFormat="1" hidden="1">
      <c r="E69" s="24">
        <v>505</v>
      </c>
      <c r="F69" s="25" t="s">
        <v>77</v>
      </c>
      <c r="G69" s="25" t="s">
        <v>76</v>
      </c>
      <c r="H69" s="25">
        <v>5</v>
      </c>
      <c r="I69" s="25" t="s">
        <v>77</v>
      </c>
      <c r="J69" s="25" t="s">
        <v>74</v>
      </c>
      <c r="K69" s="25" t="s">
        <v>69</v>
      </c>
      <c r="L69" s="25" t="s">
        <v>77</v>
      </c>
      <c r="M69" s="25" t="s">
        <v>78</v>
      </c>
      <c r="N69" s="25" t="s">
        <v>77</v>
      </c>
      <c r="O69" s="25">
        <v>51</v>
      </c>
      <c r="P69" s="25" t="s">
        <v>77</v>
      </c>
      <c r="Q69" s="25" t="s">
        <v>77</v>
      </c>
      <c r="R69" s="25" t="s">
        <v>72</v>
      </c>
      <c r="S69" s="25" t="s">
        <v>77</v>
      </c>
      <c r="T69" s="25">
        <v>51</v>
      </c>
      <c r="V69" s="25" t="s">
        <v>70</v>
      </c>
      <c r="X69" s="25" t="s">
        <v>77</v>
      </c>
      <c r="Y69" s="25" t="s">
        <v>79</v>
      </c>
    </row>
    <row r="70" spans="5:25" s="24" customFormat="1" hidden="1">
      <c r="E70" s="24">
        <v>506</v>
      </c>
      <c r="F70" s="25" t="s">
        <v>77</v>
      </c>
      <c r="G70" s="25" t="s">
        <v>76</v>
      </c>
      <c r="H70" s="25">
        <v>5</v>
      </c>
      <c r="I70" s="25" t="s">
        <v>77</v>
      </c>
      <c r="J70" s="25" t="s">
        <v>74</v>
      </c>
      <c r="K70" s="25" t="s">
        <v>69</v>
      </c>
      <c r="L70" s="25" t="s">
        <v>77</v>
      </c>
      <c r="M70" s="25" t="s">
        <v>78</v>
      </c>
      <c r="N70" s="25" t="s">
        <v>77</v>
      </c>
      <c r="O70" s="25">
        <v>51</v>
      </c>
      <c r="P70" s="25" t="s">
        <v>77</v>
      </c>
      <c r="Q70" s="25" t="s">
        <v>77</v>
      </c>
      <c r="R70" s="25" t="s">
        <v>72</v>
      </c>
      <c r="S70" s="25" t="s">
        <v>77</v>
      </c>
      <c r="T70" s="25">
        <v>51</v>
      </c>
      <c r="V70" s="25" t="s">
        <v>70</v>
      </c>
      <c r="X70" s="25" t="s">
        <v>77</v>
      </c>
      <c r="Y70" s="25" t="s">
        <v>79</v>
      </c>
    </row>
    <row r="71" spans="5:25" s="24" customFormat="1" hidden="1">
      <c r="E71" s="24">
        <v>507</v>
      </c>
      <c r="F71" s="25" t="s">
        <v>77</v>
      </c>
      <c r="G71" s="25" t="s">
        <v>76</v>
      </c>
      <c r="H71" s="25">
        <v>5</v>
      </c>
      <c r="I71" s="25" t="s">
        <v>77</v>
      </c>
      <c r="J71" s="25" t="s">
        <v>74</v>
      </c>
      <c r="K71" s="25" t="s">
        <v>69</v>
      </c>
      <c r="L71" s="25" t="s">
        <v>77</v>
      </c>
      <c r="M71" s="25" t="s">
        <v>78</v>
      </c>
      <c r="N71" s="25" t="s">
        <v>77</v>
      </c>
      <c r="O71" s="25">
        <v>51</v>
      </c>
      <c r="P71" s="25" t="s">
        <v>77</v>
      </c>
      <c r="Q71" s="25" t="s">
        <v>77</v>
      </c>
      <c r="R71" s="25" t="s">
        <v>72</v>
      </c>
      <c r="S71" s="25" t="s">
        <v>77</v>
      </c>
      <c r="T71" s="25">
        <v>51</v>
      </c>
      <c r="V71" s="25" t="s">
        <v>70</v>
      </c>
      <c r="X71" s="25" t="s">
        <v>77</v>
      </c>
      <c r="Y71" s="25" t="s">
        <v>79</v>
      </c>
    </row>
    <row r="72" spans="5:25" s="24" customFormat="1" hidden="1">
      <c r="E72" s="24">
        <v>608</v>
      </c>
      <c r="F72" s="25" t="s">
        <v>77</v>
      </c>
      <c r="G72" s="25" t="s">
        <v>76</v>
      </c>
      <c r="H72" s="25">
        <v>5</v>
      </c>
      <c r="I72" s="25" t="s">
        <v>77</v>
      </c>
      <c r="J72" s="25" t="s">
        <v>74</v>
      </c>
      <c r="K72" s="25" t="s">
        <v>69</v>
      </c>
      <c r="L72" s="25" t="s">
        <v>80</v>
      </c>
      <c r="M72" s="25" t="s">
        <v>78</v>
      </c>
      <c r="N72" s="25" t="s">
        <v>80</v>
      </c>
      <c r="O72" s="25">
        <v>61</v>
      </c>
      <c r="P72" s="25" t="s">
        <v>80</v>
      </c>
      <c r="Q72" s="25" t="s">
        <v>80</v>
      </c>
      <c r="R72" s="25" t="s">
        <v>72</v>
      </c>
      <c r="S72" s="25" t="s">
        <v>80</v>
      </c>
      <c r="T72" s="25">
        <v>61</v>
      </c>
      <c r="V72" s="25" t="s">
        <v>70</v>
      </c>
      <c r="X72" s="25" t="s">
        <v>80</v>
      </c>
      <c r="Y72" s="25" t="s">
        <v>79</v>
      </c>
    </row>
    <row r="73" spans="5:25" s="24" customFormat="1" hidden="1">
      <c r="E73" s="24">
        <v>609</v>
      </c>
      <c r="F73" s="25" t="s">
        <v>77</v>
      </c>
      <c r="G73" s="25" t="s">
        <v>76</v>
      </c>
      <c r="H73" s="25">
        <v>5</v>
      </c>
      <c r="I73" s="25" t="s">
        <v>77</v>
      </c>
      <c r="J73" s="25" t="s">
        <v>74</v>
      </c>
      <c r="K73" s="25" t="s">
        <v>69</v>
      </c>
      <c r="L73" s="25" t="s">
        <v>80</v>
      </c>
      <c r="M73" s="25" t="s">
        <v>78</v>
      </c>
      <c r="N73" s="25" t="s">
        <v>80</v>
      </c>
      <c r="O73" s="25">
        <v>61</v>
      </c>
      <c r="P73" s="25" t="s">
        <v>80</v>
      </c>
      <c r="Q73" s="25" t="s">
        <v>80</v>
      </c>
      <c r="R73" s="25" t="s">
        <v>72</v>
      </c>
      <c r="S73" s="25" t="s">
        <v>80</v>
      </c>
      <c r="T73" s="25">
        <v>61</v>
      </c>
      <c r="V73" s="25" t="s">
        <v>70</v>
      </c>
      <c r="X73" s="25" t="s">
        <v>80</v>
      </c>
      <c r="Y73" s="25" t="s">
        <v>79</v>
      </c>
    </row>
    <row r="74" spans="5:25" s="24" customFormat="1" hidden="1">
      <c r="E74" s="24">
        <v>610</v>
      </c>
      <c r="F74" s="25" t="s">
        <v>77</v>
      </c>
      <c r="G74" s="25" t="s">
        <v>76</v>
      </c>
      <c r="H74" s="25">
        <v>5</v>
      </c>
      <c r="I74" s="25" t="s">
        <v>77</v>
      </c>
      <c r="J74" s="25" t="s">
        <v>74</v>
      </c>
      <c r="K74" s="25" t="s">
        <v>69</v>
      </c>
      <c r="L74" s="25" t="s">
        <v>80</v>
      </c>
      <c r="M74" s="25" t="s">
        <v>78</v>
      </c>
      <c r="N74" s="25" t="s">
        <v>80</v>
      </c>
      <c r="O74" s="25">
        <v>61</v>
      </c>
      <c r="P74" s="25" t="s">
        <v>80</v>
      </c>
      <c r="Q74" s="25" t="s">
        <v>80</v>
      </c>
      <c r="R74" s="25" t="s">
        <v>72</v>
      </c>
      <c r="S74" s="25" t="s">
        <v>80</v>
      </c>
      <c r="T74" s="25">
        <v>61</v>
      </c>
      <c r="V74" s="25" t="s">
        <v>70</v>
      </c>
      <c r="X74" s="25" t="s">
        <v>80</v>
      </c>
      <c r="Y74" s="25" t="s">
        <v>79</v>
      </c>
    </row>
    <row r="75" spans="5:25" s="24" customFormat="1" hidden="1">
      <c r="E75" s="24">
        <v>611</v>
      </c>
      <c r="F75" s="25" t="s">
        <v>80</v>
      </c>
      <c r="G75" s="25" t="s">
        <v>76</v>
      </c>
      <c r="H75" s="25">
        <v>6</v>
      </c>
      <c r="I75" s="25" t="s">
        <v>80</v>
      </c>
      <c r="J75" s="25" t="s">
        <v>74</v>
      </c>
      <c r="K75" s="25" t="s">
        <v>69</v>
      </c>
      <c r="L75" s="25" t="s">
        <v>80</v>
      </c>
      <c r="M75" s="25" t="s">
        <v>78</v>
      </c>
      <c r="N75" s="25" t="s">
        <v>80</v>
      </c>
      <c r="O75" s="25">
        <v>61</v>
      </c>
      <c r="P75" s="25" t="s">
        <v>80</v>
      </c>
      <c r="Q75" s="25" t="s">
        <v>80</v>
      </c>
      <c r="R75" s="25" t="s">
        <v>72</v>
      </c>
      <c r="S75" s="25" t="s">
        <v>80</v>
      </c>
      <c r="T75" s="25">
        <v>61</v>
      </c>
      <c r="V75" s="25" t="s">
        <v>70</v>
      </c>
      <c r="X75" s="25" t="s">
        <v>80</v>
      </c>
      <c r="Y75" s="25" t="s">
        <v>79</v>
      </c>
    </row>
    <row r="76" spans="5:25" s="24" customFormat="1" hidden="1">
      <c r="E76" s="24">
        <v>612</v>
      </c>
      <c r="F76" s="25" t="s">
        <v>80</v>
      </c>
      <c r="G76" s="25" t="s">
        <v>76</v>
      </c>
      <c r="H76" s="25">
        <v>6</v>
      </c>
      <c r="I76" s="25" t="s">
        <v>80</v>
      </c>
      <c r="J76" s="25" t="s">
        <v>74</v>
      </c>
      <c r="K76" s="25" t="s">
        <v>69</v>
      </c>
      <c r="L76" s="25" t="s">
        <v>80</v>
      </c>
      <c r="M76" s="25" t="s">
        <v>78</v>
      </c>
      <c r="N76" s="25" t="s">
        <v>80</v>
      </c>
      <c r="O76" s="25">
        <v>61</v>
      </c>
      <c r="P76" s="25" t="s">
        <v>80</v>
      </c>
      <c r="Q76" s="25" t="s">
        <v>80</v>
      </c>
      <c r="R76" s="25" t="s">
        <v>72</v>
      </c>
      <c r="S76" s="25" t="s">
        <v>80</v>
      </c>
      <c r="T76" s="25">
        <v>61</v>
      </c>
      <c r="V76" s="25" t="s">
        <v>70</v>
      </c>
      <c r="X76" s="25" t="s">
        <v>80</v>
      </c>
      <c r="Y76" s="25" t="s">
        <v>79</v>
      </c>
    </row>
    <row r="77" spans="5:25" s="24" customFormat="1" hidden="1">
      <c r="E77" s="24">
        <v>601</v>
      </c>
      <c r="F77" s="25" t="s">
        <v>80</v>
      </c>
      <c r="G77" s="25" t="s">
        <v>76</v>
      </c>
      <c r="H77" s="25">
        <v>6</v>
      </c>
      <c r="I77" s="25" t="s">
        <v>80</v>
      </c>
      <c r="J77" s="25" t="s">
        <v>74</v>
      </c>
      <c r="K77" s="25" t="s">
        <v>69</v>
      </c>
      <c r="L77" s="25" t="s">
        <v>80</v>
      </c>
      <c r="M77" s="25" t="s">
        <v>78</v>
      </c>
      <c r="N77" s="25" t="s">
        <v>80</v>
      </c>
      <c r="O77" s="25">
        <v>61</v>
      </c>
      <c r="P77" s="25" t="s">
        <v>80</v>
      </c>
      <c r="Q77" s="25" t="s">
        <v>80</v>
      </c>
      <c r="R77" s="25" t="s">
        <v>72</v>
      </c>
      <c r="S77" s="25" t="s">
        <v>80</v>
      </c>
      <c r="T77" s="25">
        <v>61</v>
      </c>
      <c r="V77" s="25" t="s">
        <v>70</v>
      </c>
      <c r="X77" s="25" t="s">
        <v>80</v>
      </c>
      <c r="Y77" s="25" t="s">
        <v>79</v>
      </c>
    </row>
    <row r="78" spans="5:25" s="24" customFormat="1" hidden="1">
      <c r="E78" s="24">
        <v>602</v>
      </c>
      <c r="F78" s="25" t="s">
        <v>80</v>
      </c>
      <c r="G78" s="25" t="s">
        <v>76</v>
      </c>
      <c r="H78" s="25">
        <v>6</v>
      </c>
      <c r="I78" s="25" t="s">
        <v>80</v>
      </c>
      <c r="J78" s="25" t="s">
        <v>74</v>
      </c>
      <c r="K78" s="25" t="s">
        <v>69</v>
      </c>
      <c r="L78" s="25" t="s">
        <v>80</v>
      </c>
      <c r="M78" s="25" t="s">
        <v>78</v>
      </c>
      <c r="N78" s="25" t="s">
        <v>80</v>
      </c>
      <c r="O78" s="25">
        <v>61</v>
      </c>
      <c r="P78" s="25" t="s">
        <v>80</v>
      </c>
      <c r="Q78" s="25" t="s">
        <v>80</v>
      </c>
      <c r="R78" s="25" t="s">
        <v>72</v>
      </c>
      <c r="S78" s="25" t="s">
        <v>80</v>
      </c>
      <c r="T78" s="25">
        <v>61</v>
      </c>
      <c r="V78" s="25" t="s">
        <v>70</v>
      </c>
      <c r="X78" s="25" t="s">
        <v>80</v>
      </c>
      <c r="Y78" s="25" t="s">
        <v>79</v>
      </c>
    </row>
    <row r="79" spans="5:25" s="24" customFormat="1" hidden="1">
      <c r="E79" s="24">
        <v>603</v>
      </c>
      <c r="F79" s="25" t="s">
        <v>80</v>
      </c>
      <c r="G79" s="25" t="s">
        <v>76</v>
      </c>
      <c r="H79" s="25">
        <v>6</v>
      </c>
      <c r="I79" s="25" t="s">
        <v>80</v>
      </c>
      <c r="J79" s="25" t="s">
        <v>74</v>
      </c>
      <c r="K79" s="25" t="s">
        <v>69</v>
      </c>
      <c r="L79" s="25" t="s">
        <v>80</v>
      </c>
      <c r="M79" s="25" t="s">
        <v>78</v>
      </c>
      <c r="N79" s="25" t="s">
        <v>80</v>
      </c>
      <c r="O79" s="25">
        <v>61</v>
      </c>
      <c r="P79" s="25" t="s">
        <v>80</v>
      </c>
      <c r="Q79" s="25" t="s">
        <v>80</v>
      </c>
      <c r="R79" s="25" t="s">
        <v>72</v>
      </c>
      <c r="S79" s="25" t="s">
        <v>80</v>
      </c>
      <c r="T79" s="25">
        <v>61</v>
      </c>
      <c r="V79" s="25" t="s">
        <v>70</v>
      </c>
      <c r="X79" s="25" t="s">
        <v>80</v>
      </c>
      <c r="Y79" s="25" t="s">
        <v>79</v>
      </c>
    </row>
    <row r="80" spans="5:25" s="24" customFormat="1" hidden="1">
      <c r="E80" s="24">
        <v>604</v>
      </c>
      <c r="F80" s="25" t="s">
        <v>80</v>
      </c>
      <c r="G80" s="25" t="s">
        <v>76</v>
      </c>
      <c r="H80" s="25">
        <v>6</v>
      </c>
      <c r="I80" s="25" t="s">
        <v>80</v>
      </c>
      <c r="J80" s="25" t="s">
        <v>74</v>
      </c>
      <c r="K80" s="25" t="s">
        <v>69</v>
      </c>
      <c r="L80" s="25" t="s">
        <v>80</v>
      </c>
      <c r="M80" s="25" t="s">
        <v>78</v>
      </c>
      <c r="N80" s="25" t="s">
        <v>80</v>
      </c>
      <c r="O80" s="25">
        <v>61</v>
      </c>
      <c r="P80" s="25" t="s">
        <v>80</v>
      </c>
      <c r="Q80" s="25" t="s">
        <v>80</v>
      </c>
      <c r="R80" s="25" t="s">
        <v>72</v>
      </c>
      <c r="S80" s="25" t="s">
        <v>80</v>
      </c>
      <c r="T80" s="25">
        <v>61</v>
      </c>
      <c r="V80" s="25" t="s">
        <v>70</v>
      </c>
      <c r="X80" s="25" t="s">
        <v>80</v>
      </c>
      <c r="Y80" s="25" t="s">
        <v>79</v>
      </c>
    </row>
    <row r="81" spans="5:25" s="24" customFormat="1" hidden="1">
      <c r="E81" s="24">
        <v>605</v>
      </c>
      <c r="F81" s="25" t="s">
        <v>80</v>
      </c>
      <c r="G81" s="25" t="s">
        <v>76</v>
      </c>
      <c r="H81" s="25">
        <v>6</v>
      </c>
      <c r="I81" s="25" t="s">
        <v>80</v>
      </c>
      <c r="J81" s="25" t="s">
        <v>74</v>
      </c>
      <c r="K81" s="25" t="s">
        <v>69</v>
      </c>
      <c r="L81" s="25" t="s">
        <v>80</v>
      </c>
      <c r="M81" s="25" t="s">
        <v>78</v>
      </c>
      <c r="N81" s="25" t="s">
        <v>80</v>
      </c>
      <c r="O81" s="25">
        <v>61</v>
      </c>
      <c r="P81" s="25" t="s">
        <v>80</v>
      </c>
      <c r="Q81" s="25" t="s">
        <v>80</v>
      </c>
      <c r="R81" s="25" t="s">
        <v>72</v>
      </c>
      <c r="S81" s="25" t="s">
        <v>80</v>
      </c>
      <c r="T81" s="25">
        <v>61</v>
      </c>
      <c r="V81" s="25" t="s">
        <v>70</v>
      </c>
      <c r="X81" s="25" t="s">
        <v>80</v>
      </c>
      <c r="Y81" s="25" t="s">
        <v>79</v>
      </c>
    </row>
    <row r="82" spans="5:25" s="24" customFormat="1" hidden="1">
      <c r="E82" s="24">
        <v>606</v>
      </c>
      <c r="F82" s="25" t="s">
        <v>80</v>
      </c>
      <c r="G82" s="25" t="s">
        <v>76</v>
      </c>
      <c r="H82" s="25">
        <v>6</v>
      </c>
      <c r="I82" s="25" t="s">
        <v>80</v>
      </c>
      <c r="J82" s="25" t="s">
        <v>74</v>
      </c>
      <c r="K82" s="25" t="s">
        <v>69</v>
      </c>
      <c r="L82" s="25" t="s">
        <v>80</v>
      </c>
      <c r="M82" s="25" t="s">
        <v>78</v>
      </c>
      <c r="N82" s="25" t="s">
        <v>80</v>
      </c>
      <c r="O82" s="25">
        <v>61</v>
      </c>
      <c r="P82" s="25" t="s">
        <v>80</v>
      </c>
      <c r="Q82" s="25" t="s">
        <v>80</v>
      </c>
      <c r="R82" s="25" t="s">
        <v>72</v>
      </c>
      <c r="S82" s="25" t="s">
        <v>80</v>
      </c>
      <c r="T82" s="25">
        <v>61</v>
      </c>
      <c r="V82" s="25" t="s">
        <v>70</v>
      </c>
      <c r="X82" s="25" t="s">
        <v>80</v>
      </c>
      <c r="Y82" s="25" t="s">
        <v>79</v>
      </c>
    </row>
    <row r="83" spans="5:25" s="24" customFormat="1" hidden="1">
      <c r="E83" s="24">
        <v>607</v>
      </c>
      <c r="F83" s="25" t="s">
        <v>80</v>
      </c>
      <c r="G83" s="25" t="s">
        <v>76</v>
      </c>
      <c r="H83" s="25">
        <v>6</v>
      </c>
      <c r="I83" s="25" t="s">
        <v>80</v>
      </c>
      <c r="J83" s="25" t="s">
        <v>74</v>
      </c>
      <c r="K83" s="25" t="s">
        <v>69</v>
      </c>
      <c r="L83" s="25" t="s">
        <v>80</v>
      </c>
      <c r="M83" s="25" t="s">
        <v>78</v>
      </c>
      <c r="N83" s="25" t="s">
        <v>80</v>
      </c>
      <c r="O83" s="25">
        <v>61</v>
      </c>
      <c r="P83" s="25" t="s">
        <v>80</v>
      </c>
      <c r="Q83" s="25" t="s">
        <v>80</v>
      </c>
      <c r="R83" s="25" t="s">
        <v>72</v>
      </c>
      <c r="S83" s="25" t="s">
        <v>80</v>
      </c>
      <c r="T83" s="25">
        <v>61</v>
      </c>
      <c r="V83" s="25" t="s">
        <v>70</v>
      </c>
      <c r="X83" s="25" t="s">
        <v>80</v>
      </c>
      <c r="Y83" s="25" t="s">
        <v>79</v>
      </c>
    </row>
    <row r="84" spans="5:25" s="24" customFormat="1" hidden="1">
      <c r="E84" s="24">
        <v>708</v>
      </c>
      <c r="F84" s="25" t="s">
        <v>80</v>
      </c>
      <c r="G84" s="25" t="s">
        <v>76</v>
      </c>
      <c r="H84" s="25">
        <v>6</v>
      </c>
      <c r="I84" s="25" t="s">
        <v>80</v>
      </c>
      <c r="J84" s="25" t="s">
        <v>74</v>
      </c>
      <c r="K84" s="25" t="s">
        <v>69</v>
      </c>
      <c r="L84" s="25" t="s">
        <v>81</v>
      </c>
      <c r="M84" s="25" t="s">
        <v>78</v>
      </c>
      <c r="N84" s="25" t="s">
        <v>81</v>
      </c>
      <c r="O84" s="25">
        <v>71</v>
      </c>
      <c r="P84" s="25" t="s">
        <v>81</v>
      </c>
      <c r="Q84" s="25" t="s">
        <v>81</v>
      </c>
      <c r="R84" s="25" t="s">
        <v>72</v>
      </c>
      <c r="S84" s="25" t="s">
        <v>81</v>
      </c>
      <c r="T84" s="25">
        <v>71</v>
      </c>
      <c r="V84" s="25" t="s">
        <v>70</v>
      </c>
      <c r="X84" s="25" t="s">
        <v>80</v>
      </c>
      <c r="Y84" s="25" t="s">
        <v>79</v>
      </c>
    </row>
    <row r="85" spans="5:25" s="24" customFormat="1" hidden="1">
      <c r="E85" s="24">
        <v>709</v>
      </c>
      <c r="F85" s="25" t="s">
        <v>80</v>
      </c>
      <c r="G85" s="25" t="s">
        <v>76</v>
      </c>
      <c r="H85" s="25">
        <v>6</v>
      </c>
      <c r="I85" s="25" t="s">
        <v>80</v>
      </c>
      <c r="J85" s="25" t="s">
        <v>74</v>
      </c>
      <c r="K85" s="25" t="s">
        <v>69</v>
      </c>
      <c r="L85" s="25" t="s">
        <v>81</v>
      </c>
      <c r="M85" s="25" t="s">
        <v>78</v>
      </c>
      <c r="N85" s="25" t="s">
        <v>81</v>
      </c>
      <c r="O85" s="25">
        <v>71</v>
      </c>
      <c r="P85" s="25" t="s">
        <v>81</v>
      </c>
      <c r="Q85" s="25" t="s">
        <v>81</v>
      </c>
      <c r="R85" s="25" t="s">
        <v>72</v>
      </c>
      <c r="S85" s="25" t="s">
        <v>81</v>
      </c>
      <c r="T85" s="25">
        <v>71</v>
      </c>
      <c r="V85" s="25" t="s">
        <v>70</v>
      </c>
      <c r="X85" s="25" t="s">
        <v>80</v>
      </c>
      <c r="Y85" s="25" t="s">
        <v>79</v>
      </c>
    </row>
    <row r="86" spans="5:25" s="24" customFormat="1" hidden="1">
      <c r="E86" s="24">
        <v>710</v>
      </c>
      <c r="F86" s="25" t="s">
        <v>80</v>
      </c>
      <c r="G86" s="25" t="s">
        <v>76</v>
      </c>
      <c r="H86" s="25">
        <v>6</v>
      </c>
      <c r="I86" s="25" t="s">
        <v>80</v>
      </c>
      <c r="J86" s="25" t="s">
        <v>74</v>
      </c>
      <c r="K86" s="25" t="s">
        <v>69</v>
      </c>
      <c r="L86" s="25" t="s">
        <v>81</v>
      </c>
      <c r="M86" s="25" t="s">
        <v>78</v>
      </c>
      <c r="N86" s="25" t="s">
        <v>81</v>
      </c>
      <c r="O86" s="25">
        <v>71</v>
      </c>
      <c r="P86" s="25" t="s">
        <v>81</v>
      </c>
      <c r="Q86" s="25" t="s">
        <v>81</v>
      </c>
      <c r="R86" s="25" t="s">
        <v>72</v>
      </c>
      <c r="S86" s="25" t="s">
        <v>81</v>
      </c>
      <c r="T86" s="25">
        <v>71</v>
      </c>
      <c r="V86" s="25" t="s">
        <v>70</v>
      </c>
      <c r="X86" s="25" t="s">
        <v>80</v>
      </c>
      <c r="Y86" s="25" t="s">
        <v>79</v>
      </c>
    </row>
    <row r="87" spans="5:25" s="24" customFormat="1" hidden="1">
      <c r="E87" s="24">
        <v>711</v>
      </c>
      <c r="F87" s="25" t="s">
        <v>81</v>
      </c>
      <c r="G87" s="25" t="s">
        <v>76</v>
      </c>
      <c r="H87" s="25">
        <v>6</v>
      </c>
      <c r="I87" s="25" t="s">
        <v>80</v>
      </c>
      <c r="J87" s="25" t="s">
        <v>74</v>
      </c>
      <c r="K87" s="25" t="s">
        <v>69</v>
      </c>
      <c r="L87" s="25" t="s">
        <v>81</v>
      </c>
      <c r="M87" s="25" t="s">
        <v>78</v>
      </c>
      <c r="N87" s="25" t="s">
        <v>81</v>
      </c>
      <c r="O87" s="25">
        <v>71</v>
      </c>
      <c r="P87" s="25" t="s">
        <v>81</v>
      </c>
      <c r="Q87" s="25" t="s">
        <v>81</v>
      </c>
      <c r="R87" s="25" t="s">
        <v>72</v>
      </c>
      <c r="S87" s="25" t="s">
        <v>81</v>
      </c>
      <c r="T87" s="25">
        <v>71</v>
      </c>
      <c r="V87" s="25" t="s">
        <v>70</v>
      </c>
      <c r="X87" s="25" t="s">
        <v>80</v>
      </c>
      <c r="Y87" s="25" t="s">
        <v>79</v>
      </c>
    </row>
    <row r="88" spans="5:25" s="24" customFormat="1" hidden="1">
      <c r="E88" s="24">
        <v>712</v>
      </c>
      <c r="F88" s="25" t="s">
        <v>81</v>
      </c>
      <c r="G88" s="25" t="s">
        <v>76</v>
      </c>
      <c r="H88" s="25">
        <v>6</v>
      </c>
      <c r="I88" s="25" t="s">
        <v>80</v>
      </c>
      <c r="J88" s="25" t="s">
        <v>74</v>
      </c>
      <c r="K88" s="25" t="s">
        <v>69</v>
      </c>
      <c r="L88" s="25" t="s">
        <v>81</v>
      </c>
      <c r="M88" s="25" t="s">
        <v>78</v>
      </c>
      <c r="N88" s="25" t="s">
        <v>81</v>
      </c>
      <c r="O88" s="25">
        <v>71</v>
      </c>
      <c r="P88" s="25" t="s">
        <v>81</v>
      </c>
      <c r="Q88" s="25" t="s">
        <v>81</v>
      </c>
      <c r="R88" s="25" t="s">
        <v>72</v>
      </c>
      <c r="S88" s="25" t="s">
        <v>81</v>
      </c>
      <c r="T88" s="25">
        <v>71</v>
      </c>
      <c r="V88" s="25" t="s">
        <v>70</v>
      </c>
      <c r="X88" s="25" t="s">
        <v>80</v>
      </c>
      <c r="Y88" s="25" t="s">
        <v>79</v>
      </c>
    </row>
    <row r="89" spans="5:25" s="24" customFormat="1" hidden="1">
      <c r="E89" s="24">
        <v>701</v>
      </c>
      <c r="F89" s="25" t="s">
        <v>81</v>
      </c>
      <c r="G89" s="25" t="s">
        <v>76</v>
      </c>
      <c r="H89" s="25">
        <v>6</v>
      </c>
      <c r="I89" s="25" t="s">
        <v>80</v>
      </c>
      <c r="J89" s="25" t="s">
        <v>74</v>
      </c>
      <c r="K89" s="25" t="s">
        <v>69</v>
      </c>
      <c r="L89" s="25" t="s">
        <v>81</v>
      </c>
      <c r="M89" s="25" t="s">
        <v>78</v>
      </c>
      <c r="N89" s="25" t="s">
        <v>81</v>
      </c>
      <c r="O89" s="25">
        <v>71</v>
      </c>
      <c r="P89" s="25" t="s">
        <v>81</v>
      </c>
      <c r="Q89" s="25" t="s">
        <v>81</v>
      </c>
      <c r="R89" s="25" t="s">
        <v>72</v>
      </c>
      <c r="S89" s="25" t="s">
        <v>81</v>
      </c>
      <c r="T89" s="25">
        <v>71</v>
      </c>
      <c r="V89" s="25" t="s">
        <v>70</v>
      </c>
      <c r="X89" s="25" t="s">
        <v>80</v>
      </c>
      <c r="Y89" s="25" t="s">
        <v>79</v>
      </c>
    </row>
    <row r="90" spans="5:25" s="24" customFormat="1" hidden="1">
      <c r="E90" s="24">
        <v>702</v>
      </c>
      <c r="F90" s="25" t="s">
        <v>81</v>
      </c>
      <c r="G90" s="25" t="s">
        <v>76</v>
      </c>
      <c r="H90" s="25">
        <v>6</v>
      </c>
      <c r="I90" s="25" t="s">
        <v>80</v>
      </c>
      <c r="J90" s="25" t="s">
        <v>74</v>
      </c>
      <c r="K90" s="25" t="s">
        <v>69</v>
      </c>
      <c r="L90" s="25" t="s">
        <v>81</v>
      </c>
      <c r="M90" s="25" t="s">
        <v>78</v>
      </c>
      <c r="N90" s="25" t="s">
        <v>81</v>
      </c>
      <c r="O90" s="25">
        <v>71</v>
      </c>
      <c r="P90" s="25" t="s">
        <v>81</v>
      </c>
      <c r="Q90" s="25" t="s">
        <v>81</v>
      </c>
      <c r="R90" s="25" t="s">
        <v>72</v>
      </c>
      <c r="S90" s="25" t="s">
        <v>81</v>
      </c>
      <c r="T90" s="25">
        <v>71</v>
      </c>
      <c r="V90" s="25" t="s">
        <v>70</v>
      </c>
      <c r="X90" s="25" t="s">
        <v>80</v>
      </c>
      <c r="Y90" s="25" t="s">
        <v>79</v>
      </c>
    </row>
    <row r="91" spans="5:25" s="24" customFormat="1" hidden="1">
      <c r="E91" s="24">
        <v>703</v>
      </c>
      <c r="F91" s="25" t="s">
        <v>81</v>
      </c>
      <c r="G91" s="25" t="s">
        <v>76</v>
      </c>
      <c r="H91" s="25">
        <v>6</v>
      </c>
      <c r="I91" s="25" t="s">
        <v>80</v>
      </c>
      <c r="J91" s="25" t="s">
        <v>74</v>
      </c>
      <c r="K91" s="25" t="s">
        <v>69</v>
      </c>
      <c r="L91" s="25" t="s">
        <v>81</v>
      </c>
      <c r="M91" s="25" t="s">
        <v>78</v>
      </c>
      <c r="N91" s="25" t="s">
        <v>81</v>
      </c>
      <c r="O91" s="25">
        <v>71</v>
      </c>
      <c r="P91" s="25" t="s">
        <v>81</v>
      </c>
      <c r="Q91" s="25" t="s">
        <v>81</v>
      </c>
      <c r="R91" s="25" t="s">
        <v>72</v>
      </c>
      <c r="S91" s="25" t="s">
        <v>81</v>
      </c>
      <c r="T91" s="25">
        <v>71</v>
      </c>
      <c r="V91" s="25" t="s">
        <v>70</v>
      </c>
      <c r="X91" s="25" t="s">
        <v>80</v>
      </c>
      <c r="Y91" s="25" t="s">
        <v>79</v>
      </c>
    </row>
    <row r="92" spans="5:25" s="24" customFormat="1" hidden="1">
      <c r="E92" s="24">
        <v>704</v>
      </c>
      <c r="F92" s="25" t="s">
        <v>81</v>
      </c>
      <c r="G92" s="25" t="s">
        <v>76</v>
      </c>
      <c r="H92" s="25">
        <v>6</v>
      </c>
      <c r="I92" s="25" t="s">
        <v>80</v>
      </c>
      <c r="J92" s="25" t="s">
        <v>74</v>
      </c>
      <c r="K92" s="25" t="s">
        <v>69</v>
      </c>
      <c r="L92" s="25" t="s">
        <v>81</v>
      </c>
      <c r="M92" s="25" t="s">
        <v>78</v>
      </c>
      <c r="N92" s="25" t="s">
        <v>81</v>
      </c>
      <c r="O92" s="25">
        <v>71</v>
      </c>
      <c r="P92" s="25" t="s">
        <v>81</v>
      </c>
      <c r="Q92" s="25" t="s">
        <v>81</v>
      </c>
      <c r="R92" s="25" t="s">
        <v>72</v>
      </c>
      <c r="S92" s="25" t="s">
        <v>81</v>
      </c>
      <c r="T92" s="25">
        <v>71</v>
      </c>
      <c r="V92" s="25" t="s">
        <v>70</v>
      </c>
      <c r="X92" s="25" t="s">
        <v>80</v>
      </c>
      <c r="Y92" s="25" t="s">
        <v>79</v>
      </c>
    </row>
    <row r="93" spans="5:25" s="24" customFormat="1" hidden="1">
      <c r="E93" s="24">
        <v>705</v>
      </c>
      <c r="F93" s="25" t="s">
        <v>81</v>
      </c>
      <c r="G93" s="25" t="s">
        <v>76</v>
      </c>
      <c r="H93" s="25">
        <v>6</v>
      </c>
      <c r="I93" s="25" t="s">
        <v>80</v>
      </c>
      <c r="J93" s="25" t="s">
        <v>74</v>
      </c>
      <c r="K93" s="25" t="s">
        <v>69</v>
      </c>
      <c r="L93" s="25" t="s">
        <v>81</v>
      </c>
      <c r="M93" s="25" t="s">
        <v>78</v>
      </c>
      <c r="N93" s="25" t="s">
        <v>81</v>
      </c>
      <c r="O93" s="25">
        <v>71</v>
      </c>
      <c r="P93" s="25" t="s">
        <v>81</v>
      </c>
      <c r="Q93" s="25" t="s">
        <v>81</v>
      </c>
      <c r="R93" s="25" t="s">
        <v>72</v>
      </c>
      <c r="S93" s="25" t="s">
        <v>81</v>
      </c>
      <c r="T93" s="25">
        <v>71</v>
      </c>
      <c r="V93" s="25" t="s">
        <v>70</v>
      </c>
      <c r="X93" s="25" t="s">
        <v>80</v>
      </c>
      <c r="Y93" s="25" t="s">
        <v>79</v>
      </c>
    </row>
    <row r="94" spans="5:25" s="24" customFormat="1" hidden="1">
      <c r="E94" s="24">
        <v>706</v>
      </c>
      <c r="F94" s="25" t="s">
        <v>81</v>
      </c>
      <c r="G94" s="25" t="s">
        <v>76</v>
      </c>
      <c r="H94" s="25">
        <v>6</v>
      </c>
      <c r="I94" s="25" t="s">
        <v>80</v>
      </c>
      <c r="J94" s="25" t="s">
        <v>74</v>
      </c>
      <c r="K94" s="25" t="s">
        <v>69</v>
      </c>
      <c r="L94" s="25" t="s">
        <v>81</v>
      </c>
      <c r="M94" s="25" t="s">
        <v>78</v>
      </c>
      <c r="N94" s="25" t="s">
        <v>81</v>
      </c>
      <c r="O94" s="25">
        <v>71</v>
      </c>
      <c r="P94" s="25" t="s">
        <v>81</v>
      </c>
      <c r="Q94" s="25" t="s">
        <v>81</v>
      </c>
      <c r="R94" s="25" t="s">
        <v>72</v>
      </c>
      <c r="S94" s="25" t="s">
        <v>81</v>
      </c>
      <c r="T94" s="25">
        <v>71</v>
      </c>
      <c r="V94" s="25" t="s">
        <v>70</v>
      </c>
      <c r="X94" s="25" t="s">
        <v>80</v>
      </c>
      <c r="Y94" s="25" t="s">
        <v>79</v>
      </c>
    </row>
    <row r="95" spans="5:25" s="24" customFormat="1" hidden="1">
      <c r="E95" s="24">
        <v>707</v>
      </c>
      <c r="F95" s="25" t="s">
        <v>81</v>
      </c>
      <c r="G95" s="25" t="s">
        <v>76</v>
      </c>
      <c r="H95" s="25">
        <v>6</v>
      </c>
      <c r="I95" s="25" t="s">
        <v>80</v>
      </c>
      <c r="J95" s="25" t="s">
        <v>74</v>
      </c>
      <c r="K95" s="25" t="s">
        <v>69</v>
      </c>
      <c r="L95" s="25" t="s">
        <v>81</v>
      </c>
      <c r="M95" s="25" t="s">
        <v>78</v>
      </c>
      <c r="N95" s="25" t="s">
        <v>81</v>
      </c>
      <c r="O95" s="25">
        <v>71</v>
      </c>
      <c r="P95" s="25" t="s">
        <v>81</v>
      </c>
      <c r="Q95" s="25" t="s">
        <v>81</v>
      </c>
      <c r="R95" s="25" t="s">
        <v>72</v>
      </c>
      <c r="S95" s="25" t="s">
        <v>81</v>
      </c>
      <c r="T95" s="25">
        <v>71</v>
      </c>
      <c r="V95" s="25" t="s">
        <v>70</v>
      </c>
      <c r="X95" s="25" t="s">
        <v>80</v>
      </c>
      <c r="Y95" s="25" t="s">
        <v>79</v>
      </c>
    </row>
    <row r="96" spans="5:25" s="24" customFormat="1" hidden="1">
      <c r="E96" s="24">
        <v>808</v>
      </c>
      <c r="F96" s="25" t="s">
        <v>81</v>
      </c>
      <c r="G96" s="25" t="s">
        <v>76</v>
      </c>
      <c r="H96" s="25">
        <v>6</v>
      </c>
      <c r="I96" s="25" t="s">
        <v>80</v>
      </c>
      <c r="J96" s="25" t="s">
        <v>74</v>
      </c>
      <c r="K96" s="25" t="s">
        <v>69</v>
      </c>
      <c r="L96" s="25" t="s">
        <v>82</v>
      </c>
      <c r="M96" s="25" t="s">
        <v>83</v>
      </c>
      <c r="N96" s="25" t="s">
        <v>82</v>
      </c>
      <c r="O96" s="25">
        <v>81</v>
      </c>
      <c r="P96" s="25" t="s">
        <v>82</v>
      </c>
      <c r="Q96" s="25" t="s">
        <v>82</v>
      </c>
      <c r="R96" s="25" t="s">
        <v>72</v>
      </c>
      <c r="S96" s="25" t="s">
        <v>82</v>
      </c>
      <c r="T96" s="25">
        <v>81</v>
      </c>
      <c r="V96" s="25" t="s">
        <v>70</v>
      </c>
      <c r="X96" s="25" t="s">
        <v>80</v>
      </c>
      <c r="Y96" s="25" t="s">
        <v>79</v>
      </c>
    </row>
    <row r="97" spans="5:25" s="24" customFormat="1" hidden="1">
      <c r="E97" s="24">
        <v>809</v>
      </c>
      <c r="F97" s="25" t="s">
        <v>81</v>
      </c>
      <c r="G97" s="25" t="s">
        <v>76</v>
      </c>
      <c r="H97" s="25">
        <v>6</v>
      </c>
      <c r="I97" s="25" t="s">
        <v>80</v>
      </c>
      <c r="J97" s="25" t="s">
        <v>74</v>
      </c>
      <c r="K97" s="25" t="s">
        <v>69</v>
      </c>
      <c r="L97" s="25" t="s">
        <v>82</v>
      </c>
      <c r="M97" s="25" t="s">
        <v>83</v>
      </c>
      <c r="N97" s="25" t="s">
        <v>82</v>
      </c>
      <c r="O97" s="25">
        <v>81</v>
      </c>
      <c r="P97" s="25" t="s">
        <v>82</v>
      </c>
      <c r="Q97" s="25" t="s">
        <v>82</v>
      </c>
      <c r="R97" s="25" t="s">
        <v>72</v>
      </c>
      <c r="S97" s="25" t="s">
        <v>82</v>
      </c>
      <c r="T97" s="25">
        <v>81</v>
      </c>
      <c r="V97" s="25" t="s">
        <v>70</v>
      </c>
      <c r="X97" s="25" t="s">
        <v>80</v>
      </c>
      <c r="Y97" s="25" t="s">
        <v>79</v>
      </c>
    </row>
    <row r="98" spans="5:25" s="24" customFormat="1" hidden="1">
      <c r="E98" s="24">
        <v>810</v>
      </c>
      <c r="F98" s="25" t="s">
        <v>81</v>
      </c>
      <c r="G98" s="25" t="s">
        <v>76</v>
      </c>
      <c r="H98" s="25">
        <v>6</v>
      </c>
      <c r="I98" s="25" t="s">
        <v>80</v>
      </c>
      <c r="J98" s="25" t="s">
        <v>74</v>
      </c>
      <c r="K98" s="25" t="s">
        <v>69</v>
      </c>
      <c r="L98" s="25" t="s">
        <v>82</v>
      </c>
      <c r="M98" s="25" t="s">
        <v>83</v>
      </c>
      <c r="N98" s="25" t="s">
        <v>82</v>
      </c>
      <c r="O98" s="25">
        <v>81</v>
      </c>
      <c r="P98" s="25" t="s">
        <v>82</v>
      </c>
      <c r="Q98" s="25" t="s">
        <v>82</v>
      </c>
      <c r="R98" s="25" t="s">
        <v>72</v>
      </c>
      <c r="S98" s="25" t="s">
        <v>82</v>
      </c>
      <c r="T98" s="25">
        <v>81</v>
      </c>
      <c r="V98" s="25" t="s">
        <v>70</v>
      </c>
      <c r="X98" s="25" t="s">
        <v>80</v>
      </c>
      <c r="Y98" s="25" t="s">
        <v>79</v>
      </c>
    </row>
    <row r="99" spans="5:25" s="24" customFormat="1" hidden="1">
      <c r="E99" s="24">
        <v>811</v>
      </c>
      <c r="F99" s="25" t="s">
        <v>82</v>
      </c>
      <c r="G99" s="25" t="s">
        <v>76</v>
      </c>
      <c r="H99" s="25">
        <v>6</v>
      </c>
      <c r="I99" s="25" t="s">
        <v>80</v>
      </c>
      <c r="J99" s="25" t="s">
        <v>74</v>
      </c>
      <c r="K99" s="25" t="s">
        <v>69</v>
      </c>
      <c r="L99" s="25" t="s">
        <v>82</v>
      </c>
      <c r="M99" s="25" t="s">
        <v>83</v>
      </c>
      <c r="N99" s="25" t="s">
        <v>82</v>
      </c>
      <c r="O99" s="25">
        <v>81</v>
      </c>
      <c r="P99" s="25" t="s">
        <v>82</v>
      </c>
      <c r="Q99" s="25" t="s">
        <v>82</v>
      </c>
      <c r="R99" s="25" t="s">
        <v>72</v>
      </c>
      <c r="S99" s="25" t="s">
        <v>82</v>
      </c>
      <c r="T99" s="25">
        <v>81</v>
      </c>
      <c r="V99" s="25" t="s">
        <v>70</v>
      </c>
      <c r="X99" s="25" t="s">
        <v>80</v>
      </c>
      <c r="Y99" s="25" t="s">
        <v>79</v>
      </c>
    </row>
    <row r="100" spans="5:25" s="24" customFormat="1" hidden="1">
      <c r="E100" s="24">
        <v>812</v>
      </c>
      <c r="F100" s="25" t="s">
        <v>82</v>
      </c>
      <c r="G100" s="25" t="s">
        <v>76</v>
      </c>
      <c r="H100" s="25">
        <v>6</v>
      </c>
      <c r="I100" s="25" t="s">
        <v>80</v>
      </c>
      <c r="J100" s="25" t="s">
        <v>74</v>
      </c>
      <c r="K100" s="25" t="s">
        <v>69</v>
      </c>
      <c r="L100" s="25" t="s">
        <v>82</v>
      </c>
      <c r="M100" s="25" t="s">
        <v>83</v>
      </c>
      <c r="N100" s="25" t="s">
        <v>82</v>
      </c>
      <c r="O100" s="25">
        <v>81</v>
      </c>
      <c r="P100" s="25" t="s">
        <v>82</v>
      </c>
      <c r="Q100" s="25" t="s">
        <v>82</v>
      </c>
      <c r="R100" s="25" t="s">
        <v>72</v>
      </c>
      <c r="S100" s="25" t="s">
        <v>82</v>
      </c>
      <c r="T100" s="25">
        <v>81</v>
      </c>
      <c r="V100" s="25" t="s">
        <v>70</v>
      </c>
      <c r="X100" s="25" t="s">
        <v>80</v>
      </c>
      <c r="Y100" s="25" t="s">
        <v>79</v>
      </c>
    </row>
    <row r="101" spans="5:25" s="24" customFormat="1" hidden="1">
      <c r="E101" s="24">
        <v>801</v>
      </c>
      <c r="F101" s="25" t="s">
        <v>82</v>
      </c>
      <c r="G101" s="25" t="s">
        <v>76</v>
      </c>
      <c r="H101" s="25">
        <v>6</v>
      </c>
      <c r="I101" s="25" t="s">
        <v>80</v>
      </c>
      <c r="J101" s="25" t="s">
        <v>74</v>
      </c>
      <c r="K101" s="25" t="s">
        <v>69</v>
      </c>
      <c r="L101" s="25" t="s">
        <v>82</v>
      </c>
      <c r="M101" s="25" t="s">
        <v>83</v>
      </c>
      <c r="N101" s="25" t="s">
        <v>82</v>
      </c>
      <c r="O101" s="25">
        <v>81</v>
      </c>
      <c r="P101" s="25" t="s">
        <v>82</v>
      </c>
      <c r="Q101" s="25" t="s">
        <v>82</v>
      </c>
      <c r="R101" s="25" t="s">
        <v>72</v>
      </c>
      <c r="S101" s="25" t="s">
        <v>82</v>
      </c>
      <c r="T101" s="25">
        <v>81</v>
      </c>
      <c r="V101" s="25" t="s">
        <v>70</v>
      </c>
      <c r="X101" s="25" t="s">
        <v>80</v>
      </c>
      <c r="Y101" s="25" t="s">
        <v>79</v>
      </c>
    </row>
    <row r="102" spans="5:25" s="24" customFormat="1" hidden="1">
      <c r="E102" s="24">
        <v>802</v>
      </c>
      <c r="F102" s="25" t="s">
        <v>82</v>
      </c>
      <c r="G102" s="25" t="s">
        <v>76</v>
      </c>
      <c r="H102" s="25">
        <v>6</v>
      </c>
      <c r="I102" s="25" t="s">
        <v>80</v>
      </c>
      <c r="J102" s="25" t="s">
        <v>74</v>
      </c>
      <c r="K102" s="25" t="s">
        <v>69</v>
      </c>
      <c r="L102" s="25" t="s">
        <v>82</v>
      </c>
      <c r="M102" s="25" t="s">
        <v>83</v>
      </c>
      <c r="N102" s="25" t="s">
        <v>82</v>
      </c>
      <c r="O102" s="25">
        <v>81</v>
      </c>
      <c r="P102" s="25" t="s">
        <v>82</v>
      </c>
      <c r="Q102" s="25" t="s">
        <v>82</v>
      </c>
      <c r="R102" s="25" t="s">
        <v>72</v>
      </c>
      <c r="S102" s="25" t="s">
        <v>82</v>
      </c>
      <c r="T102" s="25">
        <v>81</v>
      </c>
      <c r="V102" s="25" t="s">
        <v>70</v>
      </c>
      <c r="X102" s="25" t="s">
        <v>80</v>
      </c>
      <c r="Y102" s="25" t="s">
        <v>79</v>
      </c>
    </row>
    <row r="103" spans="5:25" s="24" customFormat="1" hidden="1">
      <c r="E103" s="24">
        <v>803</v>
      </c>
      <c r="F103" s="25" t="s">
        <v>82</v>
      </c>
      <c r="G103" s="25" t="s">
        <v>76</v>
      </c>
      <c r="H103" s="25">
        <v>6</v>
      </c>
      <c r="I103" s="25" t="s">
        <v>80</v>
      </c>
      <c r="J103" s="25" t="s">
        <v>74</v>
      </c>
      <c r="K103" s="25" t="s">
        <v>69</v>
      </c>
      <c r="L103" s="25" t="s">
        <v>82</v>
      </c>
      <c r="M103" s="25" t="s">
        <v>83</v>
      </c>
      <c r="N103" s="25" t="s">
        <v>82</v>
      </c>
      <c r="O103" s="25">
        <v>81</v>
      </c>
      <c r="P103" s="25" t="s">
        <v>82</v>
      </c>
      <c r="Q103" s="25" t="s">
        <v>82</v>
      </c>
      <c r="R103" s="25" t="s">
        <v>72</v>
      </c>
      <c r="S103" s="25" t="s">
        <v>82</v>
      </c>
      <c r="T103" s="25">
        <v>81</v>
      </c>
      <c r="V103" s="25" t="s">
        <v>70</v>
      </c>
      <c r="X103" s="25" t="s">
        <v>80</v>
      </c>
      <c r="Y103" s="25" t="s">
        <v>79</v>
      </c>
    </row>
    <row r="104" spans="5:25" s="24" customFormat="1" hidden="1">
      <c r="E104" s="24">
        <v>804</v>
      </c>
      <c r="F104" s="25" t="s">
        <v>82</v>
      </c>
      <c r="G104" s="25" t="s">
        <v>76</v>
      </c>
      <c r="H104" s="25">
        <v>6</v>
      </c>
      <c r="I104" s="25" t="s">
        <v>80</v>
      </c>
      <c r="J104" s="25" t="s">
        <v>74</v>
      </c>
      <c r="K104" s="25" t="s">
        <v>69</v>
      </c>
      <c r="L104" s="25" t="s">
        <v>82</v>
      </c>
      <c r="M104" s="25" t="s">
        <v>83</v>
      </c>
      <c r="N104" s="25" t="s">
        <v>82</v>
      </c>
      <c r="O104" s="25">
        <v>81</v>
      </c>
      <c r="P104" s="25" t="s">
        <v>82</v>
      </c>
      <c r="Q104" s="25" t="s">
        <v>82</v>
      </c>
      <c r="R104" s="25" t="s">
        <v>72</v>
      </c>
      <c r="S104" s="25" t="s">
        <v>82</v>
      </c>
      <c r="T104" s="25">
        <v>81</v>
      </c>
      <c r="V104" s="25" t="s">
        <v>70</v>
      </c>
      <c r="X104" s="25" t="s">
        <v>80</v>
      </c>
      <c r="Y104" s="25" t="s">
        <v>79</v>
      </c>
    </row>
    <row r="105" spans="5:25" s="24" customFormat="1" hidden="1">
      <c r="E105" s="24">
        <v>805</v>
      </c>
      <c r="F105" s="25" t="s">
        <v>82</v>
      </c>
      <c r="G105" s="25" t="s">
        <v>76</v>
      </c>
      <c r="H105" s="25">
        <v>6</v>
      </c>
      <c r="I105" s="25" t="s">
        <v>80</v>
      </c>
      <c r="J105" s="25" t="s">
        <v>74</v>
      </c>
      <c r="K105" s="25" t="s">
        <v>69</v>
      </c>
      <c r="L105" s="25" t="s">
        <v>82</v>
      </c>
      <c r="M105" s="25" t="s">
        <v>83</v>
      </c>
      <c r="N105" s="25" t="s">
        <v>82</v>
      </c>
      <c r="O105" s="25">
        <v>81</v>
      </c>
      <c r="P105" s="25" t="s">
        <v>82</v>
      </c>
      <c r="Q105" s="25" t="s">
        <v>82</v>
      </c>
      <c r="R105" s="25" t="s">
        <v>72</v>
      </c>
      <c r="S105" s="25" t="s">
        <v>82</v>
      </c>
      <c r="T105" s="25">
        <v>81</v>
      </c>
      <c r="V105" s="25" t="s">
        <v>70</v>
      </c>
      <c r="X105" s="25" t="s">
        <v>80</v>
      </c>
      <c r="Y105" s="25" t="s">
        <v>79</v>
      </c>
    </row>
    <row r="106" spans="5:25" s="24" customFormat="1" hidden="1">
      <c r="E106" s="24">
        <v>806</v>
      </c>
      <c r="F106" s="25" t="s">
        <v>82</v>
      </c>
      <c r="G106" s="25" t="s">
        <v>76</v>
      </c>
      <c r="H106" s="25">
        <v>6</v>
      </c>
      <c r="I106" s="25" t="s">
        <v>80</v>
      </c>
      <c r="J106" s="25" t="s">
        <v>74</v>
      </c>
      <c r="K106" s="25" t="s">
        <v>69</v>
      </c>
      <c r="L106" s="25" t="s">
        <v>82</v>
      </c>
      <c r="M106" s="25" t="s">
        <v>83</v>
      </c>
      <c r="N106" s="25" t="s">
        <v>82</v>
      </c>
      <c r="O106" s="25">
        <v>81</v>
      </c>
      <c r="P106" s="25" t="s">
        <v>82</v>
      </c>
      <c r="Q106" s="25" t="s">
        <v>82</v>
      </c>
      <c r="R106" s="25" t="s">
        <v>72</v>
      </c>
      <c r="S106" s="25" t="s">
        <v>82</v>
      </c>
      <c r="T106" s="25">
        <v>81</v>
      </c>
      <c r="V106" s="25" t="s">
        <v>70</v>
      </c>
      <c r="X106" s="25" t="s">
        <v>80</v>
      </c>
      <c r="Y106" s="25" t="s">
        <v>79</v>
      </c>
    </row>
    <row r="107" spans="5:25" s="24" customFormat="1" hidden="1">
      <c r="E107" s="24">
        <v>807</v>
      </c>
      <c r="F107" s="25" t="s">
        <v>82</v>
      </c>
      <c r="G107" s="25" t="s">
        <v>76</v>
      </c>
      <c r="H107" s="25">
        <v>6</v>
      </c>
      <c r="I107" s="25" t="s">
        <v>80</v>
      </c>
      <c r="J107" s="25" t="s">
        <v>74</v>
      </c>
      <c r="K107" s="25" t="s">
        <v>69</v>
      </c>
      <c r="L107" s="25" t="s">
        <v>82</v>
      </c>
      <c r="M107" s="25" t="s">
        <v>83</v>
      </c>
      <c r="N107" s="25" t="s">
        <v>82</v>
      </c>
      <c r="O107" s="25">
        <v>81</v>
      </c>
      <c r="P107" s="25" t="s">
        <v>82</v>
      </c>
      <c r="Q107" s="25" t="s">
        <v>82</v>
      </c>
      <c r="R107" s="25" t="s">
        <v>72</v>
      </c>
      <c r="S107" s="25" t="s">
        <v>82</v>
      </c>
      <c r="T107" s="25">
        <v>81</v>
      </c>
      <c r="V107" s="25" t="s">
        <v>70</v>
      </c>
      <c r="X107" s="25" t="s">
        <v>80</v>
      </c>
      <c r="Y107" s="25" t="s">
        <v>79</v>
      </c>
    </row>
    <row r="108" spans="5:25" s="24" customFormat="1" hidden="1">
      <c r="E108" s="24">
        <v>908</v>
      </c>
      <c r="F108" s="25" t="s">
        <v>82</v>
      </c>
      <c r="G108" s="25" t="s">
        <v>76</v>
      </c>
      <c r="H108" s="25">
        <v>6</v>
      </c>
      <c r="I108" s="25" t="s">
        <v>80</v>
      </c>
      <c r="J108" s="25" t="s">
        <v>74</v>
      </c>
      <c r="K108" s="25" t="s">
        <v>69</v>
      </c>
      <c r="L108" s="25" t="s">
        <v>84</v>
      </c>
      <c r="M108" s="25" t="s">
        <v>83</v>
      </c>
      <c r="N108" s="25" t="s">
        <v>84</v>
      </c>
      <c r="O108" s="25">
        <v>91</v>
      </c>
      <c r="P108" s="25" t="s">
        <v>84</v>
      </c>
      <c r="Q108" s="25" t="s">
        <v>84</v>
      </c>
      <c r="R108" s="25" t="s">
        <v>72</v>
      </c>
      <c r="S108" s="25" t="s">
        <v>84</v>
      </c>
      <c r="T108" s="25">
        <v>91</v>
      </c>
      <c r="V108" s="25" t="s">
        <v>70</v>
      </c>
      <c r="X108" s="25" t="s">
        <v>80</v>
      </c>
      <c r="Y108" s="25" t="s">
        <v>79</v>
      </c>
    </row>
    <row r="109" spans="5:25" s="24" customFormat="1" hidden="1">
      <c r="E109" s="24">
        <v>909</v>
      </c>
      <c r="F109" s="25" t="s">
        <v>82</v>
      </c>
      <c r="G109" s="25" t="s">
        <v>76</v>
      </c>
      <c r="H109" s="25">
        <v>6</v>
      </c>
      <c r="I109" s="25" t="s">
        <v>80</v>
      </c>
      <c r="J109" s="25" t="s">
        <v>74</v>
      </c>
      <c r="K109" s="25" t="s">
        <v>69</v>
      </c>
      <c r="L109" s="25" t="s">
        <v>84</v>
      </c>
      <c r="M109" s="25" t="s">
        <v>83</v>
      </c>
      <c r="N109" s="25" t="s">
        <v>84</v>
      </c>
      <c r="O109" s="25">
        <v>91</v>
      </c>
      <c r="P109" s="25" t="s">
        <v>84</v>
      </c>
      <c r="Q109" s="25" t="s">
        <v>84</v>
      </c>
      <c r="R109" s="25" t="s">
        <v>72</v>
      </c>
      <c r="S109" s="25" t="s">
        <v>84</v>
      </c>
      <c r="T109" s="25">
        <v>91</v>
      </c>
      <c r="V109" s="25" t="s">
        <v>70</v>
      </c>
      <c r="X109" s="25" t="s">
        <v>80</v>
      </c>
      <c r="Y109" s="25" t="s">
        <v>79</v>
      </c>
    </row>
    <row r="110" spans="5:25" s="24" customFormat="1" hidden="1">
      <c r="E110" s="24">
        <v>910</v>
      </c>
      <c r="F110" s="25" t="s">
        <v>82</v>
      </c>
      <c r="G110" s="25" t="s">
        <v>76</v>
      </c>
      <c r="H110" s="25">
        <v>6</v>
      </c>
      <c r="I110" s="25" t="s">
        <v>80</v>
      </c>
      <c r="J110" s="25" t="s">
        <v>74</v>
      </c>
      <c r="K110" s="25" t="s">
        <v>69</v>
      </c>
      <c r="L110" s="25" t="s">
        <v>84</v>
      </c>
      <c r="M110" s="25" t="s">
        <v>83</v>
      </c>
      <c r="N110" s="25" t="s">
        <v>84</v>
      </c>
      <c r="O110" s="25">
        <v>91</v>
      </c>
      <c r="P110" s="25" t="s">
        <v>84</v>
      </c>
      <c r="Q110" s="25" t="s">
        <v>84</v>
      </c>
      <c r="R110" s="25" t="s">
        <v>72</v>
      </c>
      <c r="S110" s="25" t="s">
        <v>84</v>
      </c>
      <c r="T110" s="25">
        <v>91</v>
      </c>
      <c r="V110" s="25" t="s">
        <v>70</v>
      </c>
      <c r="X110" s="25" t="s">
        <v>80</v>
      </c>
      <c r="Y110" s="25" t="s">
        <v>79</v>
      </c>
    </row>
    <row r="111" spans="5:25" s="24" customFormat="1" hidden="1">
      <c r="E111" s="24">
        <v>911</v>
      </c>
      <c r="F111" s="25" t="s">
        <v>84</v>
      </c>
      <c r="G111" s="25" t="s">
        <v>76</v>
      </c>
      <c r="H111" s="25">
        <v>6</v>
      </c>
      <c r="I111" s="25" t="s">
        <v>80</v>
      </c>
      <c r="J111" s="25" t="s">
        <v>74</v>
      </c>
      <c r="K111" s="25" t="s">
        <v>69</v>
      </c>
      <c r="L111" s="25" t="s">
        <v>84</v>
      </c>
      <c r="M111" s="25" t="s">
        <v>83</v>
      </c>
      <c r="N111" s="25" t="s">
        <v>84</v>
      </c>
      <c r="O111" s="25">
        <v>91</v>
      </c>
      <c r="P111" s="25" t="s">
        <v>84</v>
      </c>
      <c r="Q111" s="25" t="s">
        <v>84</v>
      </c>
      <c r="R111" s="25" t="s">
        <v>72</v>
      </c>
      <c r="S111" s="25" t="s">
        <v>84</v>
      </c>
      <c r="T111" s="25">
        <v>91</v>
      </c>
      <c r="V111" s="25" t="s">
        <v>70</v>
      </c>
      <c r="X111" s="25" t="s">
        <v>80</v>
      </c>
      <c r="Y111" s="25" t="s">
        <v>79</v>
      </c>
    </row>
    <row r="112" spans="5:25" s="24" customFormat="1" hidden="1">
      <c r="E112" s="24">
        <v>912</v>
      </c>
      <c r="F112" s="25" t="s">
        <v>84</v>
      </c>
      <c r="G112" s="25" t="s">
        <v>76</v>
      </c>
      <c r="H112" s="25">
        <v>6</v>
      </c>
      <c r="I112" s="25" t="s">
        <v>80</v>
      </c>
      <c r="J112" s="25" t="s">
        <v>74</v>
      </c>
      <c r="K112" s="25" t="s">
        <v>69</v>
      </c>
      <c r="L112" s="25" t="s">
        <v>84</v>
      </c>
      <c r="M112" s="25" t="s">
        <v>83</v>
      </c>
      <c r="N112" s="25" t="s">
        <v>84</v>
      </c>
      <c r="O112" s="25">
        <v>91</v>
      </c>
      <c r="P112" s="25" t="s">
        <v>84</v>
      </c>
      <c r="Q112" s="25" t="s">
        <v>84</v>
      </c>
      <c r="R112" s="25" t="s">
        <v>72</v>
      </c>
      <c r="S112" s="25" t="s">
        <v>84</v>
      </c>
      <c r="T112" s="25">
        <v>91</v>
      </c>
      <c r="V112" s="25" t="s">
        <v>70</v>
      </c>
      <c r="X112" s="25" t="s">
        <v>80</v>
      </c>
      <c r="Y112" s="25" t="s">
        <v>79</v>
      </c>
    </row>
    <row r="113" spans="5:25" s="24" customFormat="1" hidden="1">
      <c r="E113" s="24">
        <v>901</v>
      </c>
      <c r="F113" s="25" t="s">
        <v>84</v>
      </c>
      <c r="G113" s="25" t="s">
        <v>76</v>
      </c>
      <c r="H113" s="25">
        <v>6</v>
      </c>
      <c r="I113" s="25" t="s">
        <v>80</v>
      </c>
      <c r="J113" s="25" t="s">
        <v>74</v>
      </c>
      <c r="K113" s="25" t="s">
        <v>69</v>
      </c>
      <c r="L113" s="25" t="s">
        <v>84</v>
      </c>
      <c r="M113" s="25" t="s">
        <v>83</v>
      </c>
      <c r="N113" s="25" t="s">
        <v>84</v>
      </c>
      <c r="O113" s="25">
        <v>91</v>
      </c>
      <c r="P113" s="25" t="s">
        <v>84</v>
      </c>
      <c r="Q113" s="25" t="s">
        <v>84</v>
      </c>
      <c r="R113" s="25" t="s">
        <v>72</v>
      </c>
      <c r="S113" s="25" t="s">
        <v>84</v>
      </c>
      <c r="T113" s="25">
        <v>91</v>
      </c>
      <c r="V113" s="25" t="s">
        <v>70</v>
      </c>
      <c r="X113" s="25" t="s">
        <v>80</v>
      </c>
      <c r="Y113" s="25" t="s">
        <v>79</v>
      </c>
    </row>
    <row r="114" spans="5:25" s="24" customFormat="1" hidden="1">
      <c r="E114" s="24">
        <v>902</v>
      </c>
      <c r="F114" s="25" t="s">
        <v>84</v>
      </c>
      <c r="G114" s="25" t="s">
        <v>76</v>
      </c>
      <c r="H114" s="25">
        <v>6</v>
      </c>
      <c r="I114" s="25" t="s">
        <v>80</v>
      </c>
      <c r="J114" s="25" t="s">
        <v>74</v>
      </c>
      <c r="K114" s="25" t="s">
        <v>69</v>
      </c>
      <c r="L114" s="25" t="s">
        <v>84</v>
      </c>
      <c r="M114" s="25" t="s">
        <v>83</v>
      </c>
      <c r="N114" s="25" t="s">
        <v>84</v>
      </c>
      <c r="O114" s="25">
        <v>91</v>
      </c>
      <c r="P114" s="25" t="s">
        <v>84</v>
      </c>
      <c r="Q114" s="25" t="s">
        <v>84</v>
      </c>
      <c r="R114" s="25" t="s">
        <v>72</v>
      </c>
      <c r="S114" s="25" t="s">
        <v>84</v>
      </c>
      <c r="T114" s="25">
        <v>91</v>
      </c>
      <c r="V114" s="25" t="s">
        <v>70</v>
      </c>
      <c r="X114" s="25" t="s">
        <v>80</v>
      </c>
      <c r="Y114" s="25" t="s">
        <v>79</v>
      </c>
    </row>
    <row r="115" spans="5:25" s="24" customFormat="1" hidden="1">
      <c r="E115" s="24">
        <v>903</v>
      </c>
      <c r="F115" s="25" t="s">
        <v>84</v>
      </c>
      <c r="G115" s="25" t="s">
        <v>76</v>
      </c>
      <c r="H115" s="25">
        <v>6</v>
      </c>
      <c r="I115" s="25" t="s">
        <v>80</v>
      </c>
      <c r="J115" s="25" t="s">
        <v>74</v>
      </c>
      <c r="K115" s="25" t="s">
        <v>69</v>
      </c>
      <c r="L115" s="25" t="s">
        <v>84</v>
      </c>
      <c r="M115" s="25" t="s">
        <v>83</v>
      </c>
      <c r="N115" s="25" t="s">
        <v>84</v>
      </c>
      <c r="O115" s="25">
        <v>91</v>
      </c>
      <c r="P115" s="25" t="s">
        <v>84</v>
      </c>
      <c r="Q115" s="25" t="s">
        <v>84</v>
      </c>
      <c r="R115" s="25" t="s">
        <v>72</v>
      </c>
      <c r="S115" s="25" t="s">
        <v>84</v>
      </c>
      <c r="T115" s="25">
        <v>91</v>
      </c>
      <c r="V115" s="25" t="s">
        <v>70</v>
      </c>
      <c r="X115" s="25" t="s">
        <v>80</v>
      </c>
      <c r="Y115" s="25" t="s">
        <v>79</v>
      </c>
    </row>
    <row r="116" spans="5:25" s="24" customFormat="1" hidden="1">
      <c r="E116" s="24">
        <v>904</v>
      </c>
      <c r="F116" s="25" t="s">
        <v>84</v>
      </c>
      <c r="G116" s="25" t="s">
        <v>76</v>
      </c>
      <c r="H116" s="25">
        <v>6</v>
      </c>
      <c r="I116" s="25" t="s">
        <v>80</v>
      </c>
      <c r="J116" s="25" t="s">
        <v>74</v>
      </c>
      <c r="K116" s="25" t="s">
        <v>69</v>
      </c>
      <c r="L116" s="25" t="s">
        <v>84</v>
      </c>
      <c r="M116" s="25" t="s">
        <v>83</v>
      </c>
      <c r="N116" s="25" t="s">
        <v>84</v>
      </c>
      <c r="O116" s="25">
        <v>91</v>
      </c>
      <c r="P116" s="25" t="s">
        <v>84</v>
      </c>
      <c r="Q116" s="25" t="s">
        <v>84</v>
      </c>
      <c r="R116" s="25" t="s">
        <v>72</v>
      </c>
      <c r="S116" s="25" t="s">
        <v>84</v>
      </c>
      <c r="T116" s="25">
        <v>91</v>
      </c>
      <c r="V116" s="25" t="s">
        <v>70</v>
      </c>
      <c r="X116" s="25" t="s">
        <v>80</v>
      </c>
      <c r="Y116" s="25" t="s">
        <v>79</v>
      </c>
    </row>
    <row r="117" spans="5:25" s="24" customFormat="1" hidden="1">
      <c r="E117" s="24">
        <v>905</v>
      </c>
      <c r="F117" s="25" t="s">
        <v>84</v>
      </c>
      <c r="G117" s="25" t="s">
        <v>76</v>
      </c>
      <c r="H117" s="25">
        <v>6</v>
      </c>
      <c r="I117" s="25" t="s">
        <v>80</v>
      </c>
      <c r="J117" s="25" t="s">
        <v>74</v>
      </c>
      <c r="K117" s="25" t="s">
        <v>69</v>
      </c>
      <c r="L117" s="25" t="s">
        <v>84</v>
      </c>
      <c r="M117" s="25" t="s">
        <v>83</v>
      </c>
      <c r="N117" s="25" t="s">
        <v>84</v>
      </c>
      <c r="O117" s="25">
        <v>91</v>
      </c>
      <c r="P117" s="25" t="s">
        <v>84</v>
      </c>
      <c r="Q117" s="25" t="s">
        <v>84</v>
      </c>
      <c r="R117" s="25" t="s">
        <v>72</v>
      </c>
      <c r="S117" s="25" t="s">
        <v>84</v>
      </c>
      <c r="T117" s="25">
        <v>91</v>
      </c>
      <c r="V117" s="25" t="s">
        <v>70</v>
      </c>
      <c r="X117" s="25" t="s">
        <v>80</v>
      </c>
      <c r="Y117" s="25" t="s">
        <v>79</v>
      </c>
    </row>
    <row r="118" spans="5:25" s="24" customFormat="1" hidden="1">
      <c r="E118" s="24">
        <v>906</v>
      </c>
      <c r="F118" s="25" t="s">
        <v>84</v>
      </c>
      <c r="G118" s="25" t="s">
        <v>76</v>
      </c>
      <c r="H118" s="25">
        <v>6</v>
      </c>
      <c r="I118" s="25" t="s">
        <v>80</v>
      </c>
      <c r="J118" s="25" t="s">
        <v>74</v>
      </c>
      <c r="K118" s="25" t="s">
        <v>69</v>
      </c>
      <c r="L118" s="25" t="s">
        <v>84</v>
      </c>
      <c r="M118" s="25" t="s">
        <v>83</v>
      </c>
      <c r="N118" s="25" t="s">
        <v>84</v>
      </c>
      <c r="O118" s="25">
        <v>91</v>
      </c>
      <c r="P118" s="25" t="s">
        <v>84</v>
      </c>
      <c r="Q118" s="25" t="s">
        <v>84</v>
      </c>
      <c r="R118" s="25" t="s">
        <v>72</v>
      </c>
      <c r="S118" s="25" t="s">
        <v>84</v>
      </c>
      <c r="T118" s="25">
        <v>91</v>
      </c>
      <c r="V118" s="25" t="s">
        <v>70</v>
      </c>
      <c r="X118" s="25" t="s">
        <v>80</v>
      </c>
      <c r="Y118" s="25" t="s">
        <v>79</v>
      </c>
    </row>
    <row r="119" spans="5:25" s="24" customFormat="1" hidden="1">
      <c r="E119" s="24">
        <v>907</v>
      </c>
      <c r="F119" s="25" t="s">
        <v>84</v>
      </c>
      <c r="G119" s="25" t="s">
        <v>76</v>
      </c>
      <c r="H119" s="25">
        <v>6</v>
      </c>
      <c r="I119" s="25" t="s">
        <v>80</v>
      </c>
      <c r="J119" s="25" t="s">
        <v>74</v>
      </c>
      <c r="K119" s="25" t="s">
        <v>69</v>
      </c>
      <c r="L119" s="25" t="s">
        <v>84</v>
      </c>
      <c r="M119" s="25" t="s">
        <v>83</v>
      </c>
      <c r="N119" s="25" t="s">
        <v>84</v>
      </c>
      <c r="O119" s="25">
        <v>91</v>
      </c>
      <c r="P119" s="25" t="s">
        <v>84</v>
      </c>
      <c r="Q119" s="25" t="s">
        <v>84</v>
      </c>
      <c r="R119" s="25" t="s">
        <v>72</v>
      </c>
      <c r="S119" s="25" t="s">
        <v>84</v>
      </c>
      <c r="T119" s="25">
        <v>91</v>
      </c>
      <c r="V119" s="25" t="s">
        <v>70</v>
      </c>
      <c r="X119" s="25" t="s">
        <v>80</v>
      </c>
      <c r="Y119" s="25" t="s">
        <v>79</v>
      </c>
    </row>
  </sheetData>
  <sheetProtection algorithmName="SHA-512" hashValue="RV4WfPDYxGel5T4u6EkNvtjBP/8WsCsS1IjUBff0cAV1a9CxJNMN5pBGmm1UnFLgp/PK7BFxrMaN7Em0KC7s1A==" saltValue="qNoUjJjzShLSNEOPc1CjIA==" spinCount="100000" sheet="1" formatRows="0" selectLockedCells="1"/>
  <mergeCells count="43">
    <mergeCell ref="AD2:AE5"/>
    <mergeCell ref="AA2:AC2"/>
    <mergeCell ref="AA5:AC5"/>
    <mergeCell ref="AA4:AC4"/>
    <mergeCell ref="S2:T2"/>
    <mergeCell ref="U3:W3"/>
    <mergeCell ref="AA3:AC3"/>
    <mergeCell ref="X3:Z3"/>
    <mergeCell ref="X4:Z4"/>
    <mergeCell ref="S3:T3"/>
    <mergeCell ref="U2:W2"/>
    <mergeCell ref="X2:Z2"/>
    <mergeCell ref="B7:G7"/>
    <mergeCell ref="H4:J4"/>
    <mergeCell ref="P5:R5"/>
    <mergeCell ref="B6:G6"/>
    <mergeCell ref="S5:T5"/>
    <mergeCell ref="S4:T4"/>
    <mergeCell ref="K5:L5"/>
    <mergeCell ref="F5:G5"/>
    <mergeCell ref="B5:E5"/>
    <mergeCell ref="M5:O5"/>
    <mergeCell ref="H7:AE7"/>
    <mergeCell ref="H6:J6"/>
    <mergeCell ref="K6:AE6"/>
    <mergeCell ref="X5:Z5"/>
    <mergeCell ref="U4:W4"/>
    <mergeCell ref="U5:W5"/>
    <mergeCell ref="B2:G2"/>
    <mergeCell ref="P2:R2"/>
    <mergeCell ref="K4:L4"/>
    <mergeCell ref="M4:O4"/>
    <mergeCell ref="M3:O3"/>
    <mergeCell ref="M2:O2"/>
    <mergeCell ref="B3:G3"/>
    <mergeCell ref="H3:J3"/>
    <mergeCell ref="H2:J2"/>
    <mergeCell ref="P3:R3"/>
    <mergeCell ref="B4:E4"/>
    <mergeCell ref="F4:G4"/>
    <mergeCell ref="P4:R4"/>
    <mergeCell ref="K2:L2"/>
    <mergeCell ref="K3:L3"/>
  </mergeCells>
  <phoneticPr fontId="1" type="noConversion"/>
  <pageMargins left="0" right="0" top="0.15748031496062992" bottom="0.15748031496062992" header="0.31496062992125984" footer="0.31496062992125984"/>
  <pageSetup paperSize="9" scale="91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AF117"/>
  <sheetViews>
    <sheetView zoomScaleNormal="100" workbookViewId="0">
      <selection activeCell="Z3" sqref="Z3:AE3"/>
    </sheetView>
  </sheetViews>
  <sheetFormatPr defaultRowHeight="17"/>
  <cols>
    <col min="1" max="1" width="0.1796875" customWidth="1"/>
    <col min="2" max="31" width="3.6328125" customWidth="1"/>
    <col min="32" max="32" width="0.36328125" hidden="1" customWidth="1"/>
    <col min="33" max="33" width="0" hidden="1" customWidth="1"/>
  </cols>
  <sheetData>
    <row r="1" spans="2:31" ht="1" customHeight="1" thickBot="1"/>
    <row r="2" spans="2:31">
      <c r="B2" s="218" t="s">
        <v>85</v>
      </c>
      <c r="C2" s="219"/>
      <c r="D2" s="219"/>
      <c r="E2" s="219"/>
      <c r="F2" s="219"/>
      <c r="G2" s="276"/>
      <c r="H2" s="275" t="s">
        <v>86</v>
      </c>
      <c r="I2" s="219"/>
      <c r="J2" s="276"/>
      <c r="K2" s="277" t="s">
        <v>94</v>
      </c>
      <c r="L2" s="278"/>
      <c r="M2" s="279"/>
      <c r="N2" s="305" t="s">
        <v>18</v>
      </c>
      <c r="O2" s="545"/>
      <c r="P2" s="307" t="s">
        <v>87</v>
      </c>
      <c r="Q2" s="308"/>
      <c r="R2" s="171"/>
      <c r="S2" s="858" t="str">
        <f>IF(R2=1,"G1",IF(R2=2, "G2",""))</f>
        <v/>
      </c>
      <c r="T2" s="859"/>
      <c r="U2" s="859"/>
      <c r="V2" s="860"/>
      <c r="W2" s="275" t="s">
        <v>114</v>
      </c>
      <c r="X2" s="219"/>
      <c r="Y2" s="276"/>
      <c r="Z2" s="275" t="s">
        <v>500</v>
      </c>
      <c r="AA2" s="219"/>
      <c r="AB2" s="276"/>
      <c r="AC2" s="275" t="s">
        <v>89</v>
      </c>
      <c r="AD2" s="219"/>
      <c r="AE2" s="487"/>
    </row>
    <row r="3" spans="2:31">
      <c r="B3" s="779" t="s">
        <v>498</v>
      </c>
      <c r="C3" s="417"/>
      <c r="D3" s="417"/>
      <c r="E3" s="417"/>
      <c r="F3" s="417"/>
      <c r="G3" s="418"/>
      <c r="H3" s="321"/>
      <c r="I3" s="322"/>
      <c r="J3" s="323"/>
      <c r="K3" s="41"/>
      <c r="L3" s="42"/>
      <c r="M3" s="42"/>
      <c r="N3" s="546" t="str">
        <f>IF(I7=1,VLOOKUP(G7,E10:T117,15,FALSE),"")</f>
        <v/>
      </c>
      <c r="O3" s="547"/>
      <c r="P3" s="861" t="s">
        <v>499</v>
      </c>
      <c r="Q3" s="548"/>
      <c r="R3" s="548"/>
      <c r="S3" s="548"/>
      <c r="T3" s="548"/>
      <c r="U3" s="548"/>
      <c r="V3" s="862"/>
      <c r="W3" s="413"/>
      <c r="X3" s="431"/>
      <c r="Y3" s="414"/>
      <c r="Z3" s="630"/>
      <c r="AA3" s="198"/>
      <c r="AB3" s="631"/>
      <c r="AC3" s="630"/>
      <c r="AD3" s="198"/>
      <c r="AE3" s="199"/>
    </row>
    <row r="4" spans="2:31" ht="17.5" thickBot="1">
      <c r="B4" s="491" t="s">
        <v>17</v>
      </c>
      <c r="C4" s="492"/>
      <c r="D4" s="492"/>
      <c r="E4" s="493"/>
      <c r="F4" s="71"/>
      <c r="G4" s="503" t="s">
        <v>24</v>
      </c>
      <c r="H4" s="504"/>
      <c r="I4" s="504"/>
      <c r="J4" s="505"/>
      <c r="K4" s="506"/>
      <c r="L4" s="507"/>
      <c r="M4" s="507"/>
      <c r="N4" s="507"/>
      <c r="O4" s="507"/>
      <c r="P4" s="507"/>
      <c r="Q4" s="507"/>
      <c r="R4" s="507"/>
      <c r="S4" s="507"/>
      <c r="T4" s="507"/>
      <c r="U4" s="507"/>
      <c r="V4" s="507"/>
      <c r="W4" s="507"/>
      <c r="X4" s="507"/>
      <c r="Y4" s="507"/>
      <c r="Z4" s="507"/>
      <c r="AA4" s="507"/>
      <c r="AB4" s="507"/>
      <c r="AC4" s="507"/>
      <c r="AD4" s="507"/>
      <c r="AE4" s="508"/>
    </row>
    <row r="5" spans="2:31" ht="8" hidden="1" customHeight="1"/>
    <row r="6" spans="2:31" s="24" customFormat="1" hidden="1">
      <c r="B6" s="47" t="s">
        <v>498</v>
      </c>
      <c r="S6" s="31"/>
      <c r="T6" s="114"/>
    </row>
    <row r="7" spans="2:31" s="24" customFormat="1" hidden="1">
      <c r="F7" s="25" t="s">
        <v>209</v>
      </c>
      <c r="G7" s="24">
        <f>F4*100+L3</f>
        <v>0</v>
      </c>
      <c r="H7" s="25" t="s">
        <v>140</v>
      </c>
      <c r="I7" s="30">
        <f>IF(AND(OR(AND(G7&gt;100,G7&lt;300)),F4*L3&gt;0,F4&lt;10,L3&lt;13),1,0)</f>
        <v>0</v>
      </c>
      <c r="J7" s="30"/>
      <c r="K7" s="30"/>
      <c r="L7" s="30"/>
      <c r="M7" s="30"/>
      <c r="N7" s="30"/>
      <c r="O7" s="30"/>
      <c r="P7" s="30"/>
      <c r="Q7" s="30"/>
      <c r="S7" s="31"/>
      <c r="T7" s="114"/>
    </row>
    <row r="8" spans="2:31" s="24" customFormat="1" hidden="1">
      <c r="I8" s="30"/>
      <c r="J8" s="30"/>
      <c r="K8" s="30"/>
      <c r="L8" s="30"/>
      <c r="M8" s="30"/>
      <c r="N8" s="30"/>
      <c r="O8" s="30"/>
      <c r="P8" s="30"/>
      <c r="Q8" s="30"/>
      <c r="S8" s="31"/>
      <c r="T8" s="114"/>
    </row>
    <row r="9" spans="2:31" s="24" customFormat="1" hidden="1">
      <c r="B9" s="24" t="s">
        <v>28</v>
      </c>
      <c r="F9" s="25" t="s">
        <v>26</v>
      </c>
      <c r="G9" s="25" t="s">
        <v>29</v>
      </c>
      <c r="H9" s="25" t="s">
        <v>30</v>
      </c>
      <c r="I9" s="25" t="s">
        <v>31</v>
      </c>
      <c r="J9" s="25" t="s">
        <v>32</v>
      </c>
      <c r="K9" s="25" t="s">
        <v>33</v>
      </c>
      <c r="L9" s="25" t="s">
        <v>34</v>
      </c>
      <c r="M9" s="25" t="s">
        <v>35</v>
      </c>
      <c r="N9" s="25" t="s">
        <v>36</v>
      </c>
      <c r="O9" s="25" t="s">
        <v>37</v>
      </c>
      <c r="P9" s="25" t="s">
        <v>38</v>
      </c>
      <c r="Q9" s="25" t="s">
        <v>39</v>
      </c>
      <c r="R9" s="25" t="s">
        <v>40</v>
      </c>
      <c r="S9" s="25" t="s">
        <v>41</v>
      </c>
      <c r="T9" s="25" t="s">
        <v>42</v>
      </c>
      <c r="V9" s="25" t="s">
        <v>43</v>
      </c>
      <c r="X9" s="25" t="s">
        <v>44</v>
      </c>
    </row>
    <row r="10" spans="2:31" s="24" customFormat="1" hidden="1">
      <c r="B10" s="34">
        <v>1</v>
      </c>
      <c r="C10" s="35" t="s">
        <v>45</v>
      </c>
      <c r="E10" s="24">
        <v>108</v>
      </c>
      <c r="F10" s="36" t="s">
        <v>46</v>
      </c>
      <c r="G10" s="36" t="s">
        <v>46</v>
      </c>
      <c r="H10" s="36">
        <v>0</v>
      </c>
      <c r="I10" s="36" t="s">
        <v>46</v>
      </c>
      <c r="J10" s="36" t="s">
        <v>46</v>
      </c>
      <c r="K10" s="36" t="s">
        <v>46</v>
      </c>
      <c r="L10" s="36" t="s">
        <v>46</v>
      </c>
      <c r="M10" s="25" t="s">
        <v>47</v>
      </c>
      <c r="N10" s="25" t="s">
        <v>48</v>
      </c>
      <c r="O10" s="36" t="s">
        <v>46</v>
      </c>
      <c r="P10" s="36" t="s">
        <v>46</v>
      </c>
      <c r="Q10" s="36" t="s">
        <v>46</v>
      </c>
      <c r="R10" s="25" t="s">
        <v>49</v>
      </c>
      <c r="S10" s="25" t="s">
        <v>50</v>
      </c>
      <c r="T10" s="36" t="s">
        <v>46</v>
      </c>
      <c r="V10" s="36" t="s">
        <v>46</v>
      </c>
      <c r="X10" s="37" t="s">
        <v>51</v>
      </c>
      <c r="Y10" s="37" t="s">
        <v>51</v>
      </c>
    </row>
    <row r="11" spans="2:31" s="24" customFormat="1" hidden="1">
      <c r="B11" s="34">
        <v>2</v>
      </c>
      <c r="C11" s="35" t="s">
        <v>52</v>
      </c>
      <c r="E11" s="24">
        <v>109</v>
      </c>
      <c r="F11" s="36" t="s">
        <v>46</v>
      </c>
      <c r="G11" s="36" t="s">
        <v>46</v>
      </c>
      <c r="H11" s="36">
        <v>0</v>
      </c>
      <c r="I11" s="36" t="s">
        <v>46</v>
      </c>
      <c r="J11" s="36" t="s">
        <v>46</v>
      </c>
      <c r="K11" s="36" t="s">
        <v>46</v>
      </c>
      <c r="L11" s="36" t="s">
        <v>46</v>
      </c>
      <c r="M11" s="25" t="s">
        <v>47</v>
      </c>
      <c r="N11" s="25" t="s">
        <v>48</v>
      </c>
      <c r="O11" s="36" t="s">
        <v>46</v>
      </c>
      <c r="P11" s="36" t="s">
        <v>46</v>
      </c>
      <c r="Q11" s="36" t="s">
        <v>46</v>
      </c>
      <c r="R11" s="25" t="s">
        <v>49</v>
      </c>
      <c r="S11" s="25" t="s">
        <v>50</v>
      </c>
      <c r="T11" s="36" t="s">
        <v>46</v>
      </c>
      <c r="V11" s="36" t="s">
        <v>46</v>
      </c>
      <c r="X11" s="37" t="s">
        <v>51</v>
      </c>
      <c r="Y11" s="37" t="s">
        <v>51</v>
      </c>
    </row>
    <row r="12" spans="2:31" s="24" customFormat="1" hidden="1">
      <c r="B12" s="34">
        <v>3</v>
      </c>
      <c r="C12" s="35" t="s">
        <v>53</v>
      </c>
      <c r="E12" s="24">
        <v>110</v>
      </c>
      <c r="F12" s="36" t="s">
        <v>46</v>
      </c>
      <c r="G12" s="36" t="s">
        <v>46</v>
      </c>
      <c r="H12" s="36">
        <v>0</v>
      </c>
      <c r="I12" s="36" t="s">
        <v>46</v>
      </c>
      <c r="J12" s="36" t="s">
        <v>46</v>
      </c>
      <c r="K12" s="36" t="s">
        <v>46</v>
      </c>
      <c r="L12" s="36" t="s">
        <v>46</v>
      </c>
      <c r="M12" s="25" t="s">
        <v>47</v>
      </c>
      <c r="N12" s="25" t="s">
        <v>48</v>
      </c>
      <c r="O12" s="36" t="s">
        <v>46</v>
      </c>
      <c r="P12" s="36" t="s">
        <v>46</v>
      </c>
      <c r="Q12" s="36" t="s">
        <v>46</v>
      </c>
      <c r="R12" s="25" t="s">
        <v>49</v>
      </c>
      <c r="S12" s="25" t="s">
        <v>50</v>
      </c>
      <c r="T12" s="36" t="s">
        <v>46</v>
      </c>
      <c r="V12" s="36" t="s">
        <v>46</v>
      </c>
      <c r="X12" s="37" t="s">
        <v>51</v>
      </c>
      <c r="Y12" s="37" t="s">
        <v>51</v>
      </c>
    </row>
    <row r="13" spans="2:31" s="24" customFormat="1" hidden="1">
      <c r="B13" s="34">
        <v>4</v>
      </c>
      <c r="C13" s="35" t="s">
        <v>54</v>
      </c>
      <c r="E13" s="24">
        <v>111</v>
      </c>
      <c r="F13" s="25" t="s">
        <v>50</v>
      </c>
      <c r="G13" s="36" t="s">
        <v>46</v>
      </c>
      <c r="H13" s="36">
        <v>0</v>
      </c>
      <c r="I13" s="36" t="s">
        <v>46</v>
      </c>
      <c r="J13" s="25" t="s">
        <v>48</v>
      </c>
      <c r="K13" s="25" t="s">
        <v>55</v>
      </c>
      <c r="L13" s="25" t="s">
        <v>48</v>
      </c>
      <c r="M13" s="25" t="s">
        <v>47</v>
      </c>
      <c r="N13" s="25" t="s">
        <v>48</v>
      </c>
      <c r="O13" s="36" t="s">
        <v>46</v>
      </c>
      <c r="P13" s="36" t="s">
        <v>46</v>
      </c>
      <c r="Q13" s="25" t="s">
        <v>50</v>
      </c>
      <c r="R13" s="25" t="s">
        <v>49</v>
      </c>
      <c r="S13" s="25" t="s">
        <v>50</v>
      </c>
      <c r="T13" s="25">
        <v>11</v>
      </c>
      <c r="V13" s="25" t="s">
        <v>50</v>
      </c>
      <c r="X13" s="37" t="s">
        <v>51</v>
      </c>
      <c r="Y13" s="37" t="s">
        <v>51</v>
      </c>
    </row>
    <row r="14" spans="2:31" s="24" customFormat="1" hidden="1">
      <c r="B14" s="34">
        <v>5</v>
      </c>
      <c r="C14" s="35" t="s">
        <v>56</v>
      </c>
      <c r="E14" s="24">
        <v>112</v>
      </c>
      <c r="F14" s="25" t="s">
        <v>50</v>
      </c>
      <c r="G14" s="36" t="s">
        <v>46</v>
      </c>
      <c r="H14" s="36">
        <v>0</v>
      </c>
      <c r="I14" s="36" t="s">
        <v>46</v>
      </c>
      <c r="J14" s="25" t="s">
        <v>48</v>
      </c>
      <c r="K14" s="25" t="s">
        <v>55</v>
      </c>
      <c r="L14" s="25" t="s">
        <v>48</v>
      </c>
      <c r="M14" s="25" t="s">
        <v>47</v>
      </c>
      <c r="N14" s="25" t="s">
        <v>48</v>
      </c>
      <c r="O14" s="36" t="s">
        <v>46</v>
      </c>
      <c r="P14" s="36" t="s">
        <v>46</v>
      </c>
      <c r="Q14" s="25" t="s">
        <v>50</v>
      </c>
      <c r="R14" s="25" t="s">
        <v>49</v>
      </c>
      <c r="S14" s="25" t="s">
        <v>50</v>
      </c>
      <c r="T14" s="25">
        <v>11</v>
      </c>
      <c r="V14" s="25" t="s">
        <v>50</v>
      </c>
      <c r="X14" s="37" t="s">
        <v>51</v>
      </c>
      <c r="Y14" s="37" t="s">
        <v>51</v>
      </c>
    </row>
    <row r="15" spans="2:31" s="24" customFormat="1" hidden="1">
      <c r="B15" s="34">
        <v>6</v>
      </c>
      <c r="C15" s="35" t="s">
        <v>57</v>
      </c>
      <c r="E15" s="24">
        <v>101</v>
      </c>
      <c r="F15" s="25" t="s">
        <v>50</v>
      </c>
      <c r="G15" s="36" t="s">
        <v>46</v>
      </c>
      <c r="H15" s="36">
        <v>0</v>
      </c>
      <c r="I15" s="36" t="s">
        <v>46</v>
      </c>
      <c r="J15" s="25" t="s">
        <v>48</v>
      </c>
      <c r="K15" s="25" t="s">
        <v>55</v>
      </c>
      <c r="L15" s="25" t="s">
        <v>48</v>
      </c>
      <c r="M15" s="25" t="s">
        <v>47</v>
      </c>
      <c r="N15" s="25" t="s">
        <v>48</v>
      </c>
      <c r="O15" s="36" t="s">
        <v>46</v>
      </c>
      <c r="P15" s="36" t="s">
        <v>46</v>
      </c>
      <c r="Q15" s="25" t="s">
        <v>50</v>
      </c>
      <c r="R15" s="25" t="s">
        <v>49</v>
      </c>
      <c r="S15" s="25" t="s">
        <v>50</v>
      </c>
      <c r="T15" s="25">
        <v>11</v>
      </c>
      <c r="V15" s="25" t="s">
        <v>50</v>
      </c>
      <c r="X15" s="37" t="s">
        <v>51</v>
      </c>
      <c r="Y15" s="37" t="s">
        <v>51</v>
      </c>
    </row>
    <row r="16" spans="2:31" s="24" customFormat="1" hidden="1">
      <c r="B16" s="34">
        <v>7</v>
      </c>
      <c r="C16" s="35" t="s">
        <v>58</v>
      </c>
      <c r="E16" s="24">
        <v>102</v>
      </c>
      <c r="F16" s="25" t="s">
        <v>50</v>
      </c>
      <c r="G16" s="36" t="s">
        <v>46</v>
      </c>
      <c r="H16" s="36">
        <v>0</v>
      </c>
      <c r="I16" s="36" t="s">
        <v>46</v>
      </c>
      <c r="J16" s="25" t="s">
        <v>48</v>
      </c>
      <c r="K16" s="25" t="s">
        <v>55</v>
      </c>
      <c r="L16" s="25" t="s">
        <v>59</v>
      </c>
      <c r="M16" s="25" t="s">
        <v>47</v>
      </c>
      <c r="N16" s="25" t="s">
        <v>59</v>
      </c>
      <c r="O16" s="36" t="s">
        <v>46</v>
      </c>
      <c r="P16" s="36" t="s">
        <v>46</v>
      </c>
      <c r="Q16" s="25" t="s">
        <v>50</v>
      </c>
      <c r="R16" s="25" t="s">
        <v>49</v>
      </c>
      <c r="S16" s="25" t="s">
        <v>50</v>
      </c>
      <c r="T16" s="25">
        <v>11</v>
      </c>
      <c r="V16" s="25" t="s">
        <v>50</v>
      </c>
      <c r="X16" s="37" t="s">
        <v>51</v>
      </c>
      <c r="Y16" s="37" t="s">
        <v>51</v>
      </c>
    </row>
    <row r="17" spans="2:25" s="24" customFormat="1" hidden="1">
      <c r="B17" s="34">
        <v>8</v>
      </c>
      <c r="C17" s="35" t="s">
        <v>60</v>
      </c>
      <c r="E17" s="24">
        <v>103</v>
      </c>
      <c r="F17" s="25" t="s">
        <v>50</v>
      </c>
      <c r="G17" s="36" t="s">
        <v>46</v>
      </c>
      <c r="H17" s="36">
        <v>0</v>
      </c>
      <c r="I17" s="36" t="s">
        <v>46</v>
      </c>
      <c r="J17" s="25" t="s">
        <v>48</v>
      </c>
      <c r="K17" s="25" t="s">
        <v>55</v>
      </c>
      <c r="L17" s="25" t="s">
        <v>59</v>
      </c>
      <c r="M17" s="25" t="s">
        <v>47</v>
      </c>
      <c r="N17" s="25" t="s">
        <v>59</v>
      </c>
      <c r="O17" s="36" t="s">
        <v>46</v>
      </c>
      <c r="P17" s="36" t="s">
        <v>46</v>
      </c>
      <c r="Q17" s="25" t="s">
        <v>50</v>
      </c>
      <c r="R17" s="25" t="s">
        <v>49</v>
      </c>
      <c r="S17" s="25" t="s">
        <v>50</v>
      </c>
      <c r="T17" s="25">
        <v>11</v>
      </c>
      <c r="V17" s="25" t="s">
        <v>50</v>
      </c>
      <c r="X17" s="37" t="s">
        <v>51</v>
      </c>
      <c r="Y17" s="37" t="s">
        <v>51</v>
      </c>
    </row>
    <row r="18" spans="2:25" s="24" customFormat="1" hidden="1">
      <c r="B18" s="34">
        <v>9</v>
      </c>
      <c r="C18" s="35" t="s">
        <v>61</v>
      </c>
      <c r="E18" s="24">
        <v>104</v>
      </c>
      <c r="F18" s="25" t="s">
        <v>50</v>
      </c>
      <c r="G18" s="36" t="s">
        <v>46</v>
      </c>
      <c r="H18" s="36">
        <v>0</v>
      </c>
      <c r="I18" s="36" t="s">
        <v>46</v>
      </c>
      <c r="J18" s="25" t="s">
        <v>48</v>
      </c>
      <c r="K18" s="25" t="s">
        <v>55</v>
      </c>
      <c r="L18" s="25" t="s">
        <v>59</v>
      </c>
      <c r="M18" s="25" t="s">
        <v>47</v>
      </c>
      <c r="N18" s="25" t="s">
        <v>59</v>
      </c>
      <c r="O18" s="36" t="s">
        <v>46</v>
      </c>
      <c r="P18" s="36" t="s">
        <v>46</v>
      </c>
      <c r="Q18" s="25" t="s">
        <v>50</v>
      </c>
      <c r="R18" s="25" t="s">
        <v>49</v>
      </c>
      <c r="S18" s="25" t="s">
        <v>50</v>
      </c>
      <c r="T18" s="25">
        <v>11</v>
      </c>
      <c r="V18" s="25" t="s">
        <v>50</v>
      </c>
      <c r="X18" s="37" t="s">
        <v>51</v>
      </c>
      <c r="Y18" s="37" t="s">
        <v>51</v>
      </c>
    </row>
    <row r="19" spans="2:25" s="24" customFormat="1" hidden="1">
      <c r="E19" s="24">
        <v>105</v>
      </c>
      <c r="F19" s="25" t="s">
        <v>50</v>
      </c>
      <c r="G19" s="36" t="s">
        <v>46</v>
      </c>
      <c r="H19" s="36">
        <v>0</v>
      </c>
      <c r="I19" s="36" t="s">
        <v>46</v>
      </c>
      <c r="J19" s="25" t="s">
        <v>59</v>
      </c>
      <c r="K19" s="25" t="s">
        <v>55</v>
      </c>
      <c r="L19" s="25" t="s">
        <v>59</v>
      </c>
      <c r="M19" s="25" t="s">
        <v>47</v>
      </c>
      <c r="N19" s="25" t="s">
        <v>59</v>
      </c>
      <c r="O19" s="36" t="s">
        <v>46</v>
      </c>
      <c r="P19" s="36" t="s">
        <v>46</v>
      </c>
      <c r="Q19" s="25" t="s">
        <v>50</v>
      </c>
      <c r="R19" s="25" t="s">
        <v>49</v>
      </c>
      <c r="S19" s="25" t="s">
        <v>50</v>
      </c>
      <c r="T19" s="25">
        <v>11</v>
      </c>
      <c r="V19" s="25" t="s">
        <v>50</v>
      </c>
      <c r="X19" s="37" t="s">
        <v>51</v>
      </c>
      <c r="Y19" s="37" t="s">
        <v>51</v>
      </c>
    </row>
    <row r="20" spans="2:25" s="24" customFormat="1" hidden="1">
      <c r="E20" s="24">
        <v>106</v>
      </c>
      <c r="F20" s="25" t="s">
        <v>50</v>
      </c>
      <c r="G20" s="36" t="s">
        <v>46</v>
      </c>
      <c r="H20" s="36">
        <v>0</v>
      </c>
      <c r="I20" s="36" t="s">
        <v>46</v>
      </c>
      <c r="J20" s="25" t="s">
        <v>59</v>
      </c>
      <c r="K20" s="25" t="s">
        <v>55</v>
      </c>
      <c r="L20" s="25" t="s">
        <v>59</v>
      </c>
      <c r="M20" s="25" t="s">
        <v>47</v>
      </c>
      <c r="N20" s="25" t="s">
        <v>59</v>
      </c>
      <c r="O20" s="36" t="s">
        <v>46</v>
      </c>
      <c r="P20" s="36" t="s">
        <v>46</v>
      </c>
      <c r="Q20" s="25" t="s">
        <v>50</v>
      </c>
      <c r="R20" s="25" t="s">
        <v>49</v>
      </c>
      <c r="S20" s="25" t="s">
        <v>50</v>
      </c>
      <c r="T20" s="25">
        <v>11</v>
      </c>
      <c r="V20" s="25" t="s">
        <v>50</v>
      </c>
      <c r="X20" s="37" t="s">
        <v>51</v>
      </c>
      <c r="Y20" s="37" t="s">
        <v>51</v>
      </c>
    </row>
    <row r="21" spans="2:25" s="24" customFormat="1" hidden="1">
      <c r="E21" s="24">
        <v>107</v>
      </c>
      <c r="F21" s="25" t="s">
        <v>50</v>
      </c>
      <c r="G21" s="36" t="s">
        <v>46</v>
      </c>
      <c r="H21" s="36">
        <v>0</v>
      </c>
      <c r="I21" s="36" t="s">
        <v>46</v>
      </c>
      <c r="J21" s="25" t="s">
        <v>59</v>
      </c>
      <c r="K21" s="25" t="s">
        <v>55</v>
      </c>
      <c r="L21" s="25" t="s">
        <v>59</v>
      </c>
      <c r="M21" s="25" t="s">
        <v>47</v>
      </c>
      <c r="N21" s="25" t="s">
        <v>59</v>
      </c>
      <c r="O21" s="36" t="s">
        <v>46</v>
      </c>
      <c r="P21" s="36" t="s">
        <v>46</v>
      </c>
      <c r="Q21" s="25" t="s">
        <v>50</v>
      </c>
      <c r="R21" s="25" t="s">
        <v>49</v>
      </c>
      <c r="S21" s="25" t="s">
        <v>50</v>
      </c>
      <c r="T21" s="25">
        <v>11</v>
      </c>
      <c r="V21" s="25" t="s">
        <v>50</v>
      </c>
      <c r="X21" s="37" t="s">
        <v>51</v>
      </c>
      <c r="Y21" s="37" t="s">
        <v>51</v>
      </c>
    </row>
    <row r="22" spans="2:25" s="24" customFormat="1" hidden="1">
      <c r="E22" s="24">
        <v>208</v>
      </c>
      <c r="F22" s="25" t="s">
        <v>50</v>
      </c>
      <c r="G22" s="36" t="s">
        <v>46</v>
      </c>
      <c r="H22" s="36">
        <v>0</v>
      </c>
      <c r="I22" s="37" t="s">
        <v>62</v>
      </c>
      <c r="J22" s="25" t="s">
        <v>59</v>
      </c>
      <c r="K22" s="25" t="s">
        <v>55</v>
      </c>
      <c r="L22" s="25" t="s">
        <v>63</v>
      </c>
      <c r="M22" s="25" t="s">
        <v>64</v>
      </c>
      <c r="N22" s="25" t="s">
        <v>63</v>
      </c>
      <c r="O22" s="25">
        <v>21</v>
      </c>
      <c r="P22" s="25" t="s">
        <v>65</v>
      </c>
      <c r="Q22" s="25" t="s">
        <v>65</v>
      </c>
      <c r="R22" s="25" t="s">
        <v>49</v>
      </c>
      <c r="S22" s="25" t="s">
        <v>65</v>
      </c>
      <c r="T22" s="25">
        <v>21</v>
      </c>
      <c r="V22" s="25" t="s">
        <v>65</v>
      </c>
      <c r="X22" s="37" t="s">
        <v>51</v>
      </c>
      <c r="Y22" s="37" t="s">
        <v>51</v>
      </c>
    </row>
    <row r="23" spans="2:25" s="24" customFormat="1" hidden="1">
      <c r="E23" s="24">
        <v>209</v>
      </c>
      <c r="F23" s="25" t="s">
        <v>50</v>
      </c>
      <c r="G23" s="36" t="s">
        <v>46</v>
      </c>
      <c r="H23" s="36">
        <v>0</v>
      </c>
      <c r="I23" s="37" t="s">
        <v>62</v>
      </c>
      <c r="J23" s="25" t="s">
        <v>59</v>
      </c>
      <c r="K23" s="25" t="s">
        <v>55</v>
      </c>
      <c r="L23" s="25" t="s">
        <v>63</v>
      </c>
      <c r="M23" s="25" t="s">
        <v>64</v>
      </c>
      <c r="N23" s="25" t="s">
        <v>63</v>
      </c>
      <c r="O23" s="25">
        <v>21</v>
      </c>
      <c r="P23" s="25" t="s">
        <v>65</v>
      </c>
      <c r="Q23" s="25" t="s">
        <v>65</v>
      </c>
      <c r="R23" s="25" t="s">
        <v>49</v>
      </c>
      <c r="S23" s="25" t="s">
        <v>65</v>
      </c>
      <c r="T23" s="25">
        <v>21</v>
      </c>
      <c r="V23" s="25" t="s">
        <v>65</v>
      </c>
      <c r="X23" s="37" t="s">
        <v>51</v>
      </c>
      <c r="Y23" s="37" t="s">
        <v>51</v>
      </c>
    </row>
    <row r="24" spans="2:25" s="24" customFormat="1" hidden="1">
      <c r="E24" s="24">
        <v>210</v>
      </c>
      <c r="F24" s="25" t="s">
        <v>50</v>
      </c>
      <c r="G24" s="36" t="s">
        <v>46</v>
      </c>
      <c r="H24" s="36">
        <v>0</v>
      </c>
      <c r="I24" s="37" t="s">
        <v>62</v>
      </c>
      <c r="J24" s="25" t="s">
        <v>59</v>
      </c>
      <c r="K24" s="25" t="s">
        <v>55</v>
      </c>
      <c r="L24" s="25" t="s">
        <v>63</v>
      </c>
      <c r="M24" s="25" t="s">
        <v>64</v>
      </c>
      <c r="N24" s="25" t="s">
        <v>63</v>
      </c>
      <c r="O24" s="25">
        <v>21</v>
      </c>
      <c r="P24" s="25" t="s">
        <v>65</v>
      </c>
      <c r="Q24" s="25" t="s">
        <v>65</v>
      </c>
      <c r="R24" s="25" t="s">
        <v>49</v>
      </c>
      <c r="S24" s="25" t="s">
        <v>65</v>
      </c>
      <c r="T24" s="25">
        <v>21</v>
      </c>
      <c r="V24" s="25" t="s">
        <v>65</v>
      </c>
      <c r="X24" s="37" t="s">
        <v>51</v>
      </c>
      <c r="Y24" s="37" t="s">
        <v>51</v>
      </c>
    </row>
    <row r="25" spans="2:25" s="24" customFormat="1" hidden="1">
      <c r="E25" s="24">
        <v>211</v>
      </c>
      <c r="F25" s="25" t="s">
        <v>65</v>
      </c>
      <c r="G25" s="25" t="s">
        <v>66</v>
      </c>
      <c r="H25" s="25">
        <v>2</v>
      </c>
      <c r="I25" s="25" t="s">
        <v>65</v>
      </c>
      <c r="J25" s="25" t="s">
        <v>63</v>
      </c>
      <c r="K25" s="25" t="s">
        <v>55</v>
      </c>
      <c r="L25" s="25" t="s">
        <v>63</v>
      </c>
      <c r="M25" s="25" t="s">
        <v>64</v>
      </c>
      <c r="N25" s="25" t="s">
        <v>63</v>
      </c>
      <c r="O25" s="25">
        <v>21</v>
      </c>
      <c r="P25" s="25" t="s">
        <v>65</v>
      </c>
      <c r="Q25" s="25" t="s">
        <v>65</v>
      </c>
      <c r="R25" s="25" t="s">
        <v>49</v>
      </c>
      <c r="S25" s="25" t="s">
        <v>65</v>
      </c>
      <c r="T25" s="25">
        <v>21</v>
      </c>
      <c r="V25" s="25" t="s">
        <v>65</v>
      </c>
      <c r="X25" s="37" t="s">
        <v>51</v>
      </c>
      <c r="Y25" s="37" t="s">
        <v>51</v>
      </c>
    </row>
    <row r="26" spans="2:25" s="24" customFormat="1" hidden="1">
      <c r="E26" s="24">
        <v>212</v>
      </c>
      <c r="F26" s="25" t="s">
        <v>65</v>
      </c>
      <c r="G26" s="25" t="s">
        <v>66</v>
      </c>
      <c r="H26" s="25">
        <v>2</v>
      </c>
      <c r="I26" s="25" t="s">
        <v>65</v>
      </c>
      <c r="J26" s="25" t="s">
        <v>63</v>
      </c>
      <c r="K26" s="25" t="s">
        <v>55</v>
      </c>
      <c r="L26" s="25" t="s">
        <v>63</v>
      </c>
      <c r="M26" s="25" t="s">
        <v>64</v>
      </c>
      <c r="N26" s="25" t="s">
        <v>63</v>
      </c>
      <c r="O26" s="25">
        <v>21</v>
      </c>
      <c r="P26" s="25" t="s">
        <v>65</v>
      </c>
      <c r="Q26" s="25" t="s">
        <v>65</v>
      </c>
      <c r="R26" s="25" t="s">
        <v>49</v>
      </c>
      <c r="S26" s="25" t="s">
        <v>65</v>
      </c>
      <c r="T26" s="25">
        <v>21</v>
      </c>
      <c r="V26" s="25" t="s">
        <v>65</v>
      </c>
      <c r="X26" s="25" t="s">
        <v>65</v>
      </c>
      <c r="Y26" s="25" t="s">
        <v>67</v>
      </c>
    </row>
    <row r="27" spans="2:25" s="24" customFormat="1" hidden="1">
      <c r="E27" s="24">
        <v>201</v>
      </c>
      <c r="F27" s="25" t="s">
        <v>65</v>
      </c>
      <c r="G27" s="25" t="s">
        <v>66</v>
      </c>
      <c r="H27" s="25">
        <v>2</v>
      </c>
      <c r="I27" s="25" t="s">
        <v>65</v>
      </c>
      <c r="J27" s="25" t="s">
        <v>63</v>
      </c>
      <c r="K27" s="25" t="s">
        <v>55</v>
      </c>
      <c r="L27" s="25" t="s">
        <v>63</v>
      </c>
      <c r="M27" s="25" t="s">
        <v>64</v>
      </c>
      <c r="N27" s="25" t="s">
        <v>63</v>
      </c>
      <c r="O27" s="25">
        <v>21</v>
      </c>
      <c r="P27" s="25" t="s">
        <v>65</v>
      </c>
      <c r="Q27" s="25" t="s">
        <v>65</v>
      </c>
      <c r="R27" s="25" t="s">
        <v>49</v>
      </c>
      <c r="S27" s="25" t="s">
        <v>65</v>
      </c>
      <c r="T27" s="25">
        <v>21</v>
      </c>
      <c r="V27" s="25" t="s">
        <v>65</v>
      </c>
      <c r="X27" s="25" t="s">
        <v>65</v>
      </c>
      <c r="Y27" s="25" t="s">
        <v>67</v>
      </c>
    </row>
    <row r="28" spans="2:25" s="24" customFormat="1" hidden="1">
      <c r="E28" s="24">
        <v>202</v>
      </c>
      <c r="F28" s="25" t="s">
        <v>65</v>
      </c>
      <c r="G28" s="25" t="s">
        <v>66</v>
      </c>
      <c r="H28" s="25">
        <v>2</v>
      </c>
      <c r="I28" s="25" t="s">
        <v>65</v>
      </c>
      <c r="J28" s="25" t="s">
        <v>63</v>
      </c>
      <c r="K28" s="25" t="s">
        <v>55</v>
      </c>
      <c r="L28" s="25" t="s">
        <v>68</v>
      </c>
      <c r="M28" s="25" t="s">
        <v>64</v>
      </c>
      <c r="N28" s="25" t="s">
        <v>68</v>
      </c>
      <c r="O28" s="25">
        <v>21</v>
      </c>
      <c r="P28" s="25" t="s">
        <v>65</v>
      </c>
      <c r="Q28" s="25" t="s">
        <v>65</v>
      </c>
      <c r="R28" s="25" t="s">
        <v>49</v>
      </c>
      <c r="S28" s="25" t="s">
        <v>65</v>
      </c>
      <c r="T28" s="25">
        <v>21</v>
      </c>
      <c r="V28" s="25" t="s">
        <v>65</v>
      </c>
      <c r="X28" s="25" t="s">
        <v>65</v>
      </c>
      <c r="Y28" s="25" t="s">
        <v>67</v>
      </c>
    </row>
    <row r="29" spans="2:25" s="24" customFormat="1" hidden="1">
      <c r="E29" s="24">
        <v>203</v>
      </c>
      <c r="F29" s="25" t="s">
        <v>65</v>
      </c>
      <c r="G29" s="25" t="s">
        <v>66</v>
      </c>
      <c r="H29" s="25">
        <v>2</v>
      </c>
      <c r="I29" s="25" t="s">
        <v>65</v>
      </c>
      <c r="J29" s="25" t="s">
        <v>63</v>
      </c>
      <c r="K29" s="25" t="s">
        <v>55</v>
      </c>
      <c r="L29" s="25" t="s">
        <v>68</v>
      </c>
      <c r="M29" s="25" t="s">
        <v>64</v>
      </c>
      <c r="N29" s="25" t="s">
        <v>68</v>
      </c>
      <c r="O29" s="25">
        <v>21</v>
      </c>
      <c r="P29" s="25" t="s">
        <v>65</v>
      </c>
      <c r="Q29" s="25" t="s">
        <v>65</v>
      </c>
      <c r="R29" s="25" t="s">
        <v>49</v>
      </c>
      <c r="S29" s="25" t="s">
        <v>65</v>
      </c>
      <c r="T29" s="25">
        <v>21</v>
      </c>
      <c r="V29" s="25" t="s">
        <v>65</v>
      </c>
      <c r="X29" s="25" t="s">
        <v>65</v>
      </c>
      <c r="Y29" s="25" t="s">
        <v>67</v>
      </c>
    </row>
    <row r="30" spans="2:25" s="24" customFormat="1" hidden="1">
      <c r="E30" s="24">
        <v>204</v>
      </c>
      <c r="F30" s="25" t="s">
        <v>65</v>
      </c>
      <c r="G30" s="25" t="s">
        <v>66</v>
      </c>
      <c r="H30" s="25">
        <v>2</v>
      </c>
      <c r="I30" s="25" t="s">
        <v>65</v>
      </c>
      <c r="J30" s="25" t="s">
        <v>63</v>
      </c>
      <c r="K30" s="25" t="s">
        <v>55</v>
      </c>
      <c r="L30" s="25" t="s">
        <v>68</v>
      </c>
      <c r="M30" s="25" t="s">
        <v>64</v>
      </c>
      <c r="N30" s="25" t="s">
        <v>68</v>
      </c>
      <c r="O30" s="25">
        <v>21</v>
      </c>
      <c r="P30" s="25" t="s">
        <v>65</v>
      </c>
      <c r="Q30" s="25" t="s">
        <v>65</v>
      </c>
      <c r="R30" s="25" t="s">
        <v>49</v>
      </c>
      <c r="S30" s="25" t="s">
        <v>65</v>
      </c>
      <c r="T30" s="25">
        <v>21</v>
      </c>
      <c r="V30" s="25" t="s">
        <v>65</v>
      </c>
      <c r="X30" s="25" t="s">
        <v>65</v>
      </c>
      <c r="Y30" s="25" t="s">
        <v>67</v>
      </c>
    </row>
    <row r="31" spans="2:25" s="24" customFormat="1" hidden="1">
      <c r="E31" s="24">
        <v>205</v>
      </c>
      <c r="F31" s="25" t="s">
        <v>65</v>
      </c>
      <c r="G31" s="25" t="s">
        <v>66</v>
      </c>
      <c r="H31" s="25">
        <v>2</v>
      </c>
      <c r="I31" s="25" t="s">
        <v>65</v>
      </c>
      <c r="J31" s="25" t="s">
        <v>68</v>
      </c>
      <c r="K31" s="25" t="s">
        <v>55</v>
      </c>
      <c r="L31" s="25" t="s">
        <v>68</v>
      </c>
      <c r="M31" s="25" t="s">
        <v>64</v>
      </c>
      <c r="N31" s="25" t="s">
        <v>68</v>
      </c>
      <c r="O31" s="25">
        <v>21</v>
      </c>
      <c r="P31" s="25" t="s">
        <v>65</v>
      </c>
      <c r="Q31" s="25" t="s">
        <v>65</v>
      </c>
      <c r="R31" s="25" t="s">
        <v>49</v>
      </c>
      <c r="S31" s="25" t="s">
        <v>65</v>
      </c>
      <c r="T31" s="25">
        <v>21</v>
      </c>
      <c r="V31" s="25" t="s">
        <v>65</v>
      </c>
      <c r="X31" s="25" t="s">
        <v>65</v>
      </c>
      <c r="Y31" s="25" t="s">
        <v>67</v>
      </c>
    </row>
    <row r="32" spans="2:25" s="24" customFormat="1" hidden="1">
      <c r="E32" s="24">
        <v>206</v>
      </c>
      <c r="F32" s="25" t="s">
        <v>65</v>
      </c>
      <c r="G32" s="25" t="s">
        <v>66</v>
      </c>
      <c r="H32" s="25">
        <v>2</v>
      </c>
      <c r="I32" s="25" t="s">
        <v>65</v>
      </c>
      <c r="J32" s="25" t="s">
        <v>68</v>
      </c>
      <c r="K32" s="25" t="s">
        <v>55</v>
      </c>
      <c r="L32" s="25" t="s">
        <v>68</v>
      </c>
      <c r="M32" s="25" t="s">
        <v>64</v>
      </c>
      <c r="N32" s="25" t="s">
        <v>68</v>
      </c>
      <c r="O32" s="25">
        <v>21</v>
      </c>
      <c r="P32" s="25" t="s">
        <v>65</v>
      </c>
      <c r="Q32" s="25" t="s">
        <v>65</v>
      </c>
      <c r="R32" s="25" t="s">
        <v>49</v>
      </c>
      <c r="S32" s="25" t="s">
        <v>65</v>
      </c>
      <c r="T32" s="25">
        <v>21</v>
      </c>
      <c r="V32" s="25" t="s">
        <v>65</v>
      </c>
      <c r="X32" s="25" t="s">
        <v>65</v>
      </c>
      <c r="Y32" s="25" t="s">
        <v>67</v>
      </c>
    </row>
    <row r="33" spans="5:25" s="24" customFormat="1" hidden="1">
      <c r="E33" s="24">
        <v>207</v>
      </c>
      <c r="F33" s="25" t="s">
        <v>65</v>
      </c>
      <c r="G33" s="25" t="s">
        <v>66</v>
      </c>
      <c r="H33" s="25">
        <v>2</v>
      </c>
      <c r="I33" s="25" t="s">
        <v>65</v>
      </c>
      <c r="J33" s="25" t="s">
        <v>68</v>
      </c>
      <c r="K33" s="25" t="s">
        <v>55</v>
      </c>
      <c r="L33" s="25" t="s">
        <v>68</v>
      </c>
      <c r="M33" s="25" t="s">
        <v>64</v>
      </c>
      <c r="N33" s="25" t="s">
        <v>68</v>
      </c>
      <c r="O33" s="25">
        <v>21</v>
      </c>
      <c r="P33" s="25" t="s">
        <v>65</v>
      </c>
      <c r="Q33" s="25" t="s">
        <v>65</v>
      </c>
      <c r="R33" s="25" t="s">
        <v>49</v>
      </c>
      <c r="S33" s="25" t="s">
        <v>65</v>
      </c>
      <c r="T33" s="25">
        <v>21</v>
      </c>
      <c r="V33" s="25" t="s">
        <v>65</v>
      </c>
      <c r="X33" s="25" t="s">
        <v>65</v>
      </c>
      <c r="Y33" s="25" t="s">
        <v>67</v>
      </c>
    </row>
    <row r="34" spans="5:25" s="24" customFormat="1" hidden="1">
      <c r="E34" s="24">
        <v>308</v>
      </c>
      <c r="F34" s="25" t="s">
        <v>65</v>
      </c>
      <c r="G34" s="25" t="s">
        <v>66</v>
      </c>
      <c r="H34" s="25">
        <v>2</v>
      </c>
      <c r="I34" s="25" t="s">
        <v>65</v>
      </c>
      <c r="J34" s="25" t="s">
        <v>68</v>
      </c>
      <c r="K34" s="25" t="s">
        <v>69</v>
      </c>
      <c r="L34" s="25" t="s">
        <v>70</v>
      </c>
      <c r="M34" s="25" t="s">
        <v>71</v>
      </c>
      <c r="N34" s="25" t="s">
        <v>70</v>
      </c>
      <c r="O34" s="25">
        <v>31</v>
      </c>
      <c r="P34" s="25" t="s">
        <v>70</v>
      </c>
      <c r="Q34" s="25" t="s">
        <v>70</v>
      </c>
      <c r="R34" s="25" t="s">
        <v>72</v>
      </c>
      <c r="S34" s="25" t="s">
        <v>70</v>
      </c>
      <c r="T34" s="25">
        <v>31</v>
      </c>
      <c r="V34" s="25" t="s">
        <v>70</v>
      </c>
      <c r="X34" s="25" t="s">
        <v>70</v>
      </c>
      <c r="Y34" s="25" t="s">
        <v>73</v>
      </c>
    </row>
    <row r="35" spans="5:25" s="24" customFormat="1" hidden="1">
      <c r="E35" s="24">
        <v>309</v>
      </c>
      <c r="F35" s="25" t="s">
        <v>65</v>
      </c>
      <c r="G35" s="25" t="s">
        <v>66</v>
      </c>
      <c r="H35" s="25">
        <v>2</v>
      </c>
      <c r="I35" s="25" t="s">
        <v>65</v>
      </c>
      <c r="J35" s="25" t="s">
        <v>68</v>
      </c>
      <c r="K35" s="25" t="s">
        <v>69</v>
      </c>
      <c r="L35" s="25" t="s">
        <v>70</v>
      </c>
      <c r="M35" s="25" t="s">
        <v>71</v>
      </c>
      <c r="N35" s="25" t="s">
        <v>70</v>
      </c>
      <c r="O35" s="25">
        <v>31</v>
      </c>
      <c r="P35" s="25" t="s">
        <v>70</v>
      </c>
      <c r="Q35" s="25" t="s">
        <v>70</v>
      </c>
      <c r="R35" s="25" t="s">
        <v>72</v>
      </c>
      <c r="S35" s="25" t="s">
        <v>70</v>
      </c>
      <c r="T35" s="25">
        <v>31</v>
      </c>
      <c r="V35" s="25" t="s">
        <v>70</v>
      </c>
      <c r="X35" s="25" t="s">
        <v>70</v>
      </c>
      <c r="Y35" s="25" t="s">
        <v>73</v>
      </c>
    </row>
    <row r="36" spans="5:25" s="24" customFormat="1" hidden="1">
      <c r="E36" s="24">
        <v>310</v>
      </c>
      <c r="F36" s="25" t="s">
        <v>65</v>
      </c>
      <c r="G36" s="25" t="s">
        <v>66</v>
      </c>
      <c r="H36" s="25">
        <v>2</v>
      </c>
      <c r="I36" s="25" t="s">
        <v>65</v>
      </c>
      <c r="J36" s="25" t="s">
        <v>68</v>
      </c>
      <c r="K36" s="25" t="s">
        <v>69</v>
      </c>
      <c r="L36" s="25" t="s">
        <v>70</v>
      </c>
      <c r="M36" s="25" t="s">
        <v>71</v>
      </c>
      <c r="N36" s="25" t="s">
        <v>70</v>
      </c>
      <c r="O36" s="25">
        <v>31</v>
      </c>
      <c r="P36" s="25" t="s">
        <v>70</v>
      </c>
      <c r="Q36" s="25" t="s">
        <v>70</v>
      </c>
      <c r="R36" s="25" t="s">
        <v>72</v>
      </c>
      <c r="S36" s="25" t="s">
        <v>70</v>
      </c>
      <c r="T36" s="25">
        <v>31</v>
      </c>
      <c r="V36" s="25" t="s">
        <v>70</v>
      </c>
      <c r="X36" s="25" t="s">
        <v>70</v>
      </c>
      <c r="Y36" s="25" t="s">
        <v>73</v>
      </c>
    </row>
    <row r="37" spans="5:25" s="24" customFormat="1" hidden="1">
      <c r="E37" s="24">
        <v>311</v>
      </c>
      <c r="F37" s="25" t="s">
        <v>70</v>
      </c>
      <c r="G37" s="25" t="s">
        <v>66</v>
      </c>
      <c r="H37" s="25">
        <v>3</v>
      </c>
      <c r="I37" s="25" t="s">
        <v>70</v>
      </c>
      <c r="J37" s="25" t="s">
        <v>74</v>
      </c>
      <c r="K37" s="25" t="s">
        <v>69</v>
      </c>
      <c r="L37" s="25" t="s">
        <v>70</v>
      </c>
      <c r="M37" s="25" t="s">
        <v>71</v>
      </c>
      <c r="N37" s="25" t="s">
        <v>70</v>
      </c>
      <c r="O37" s="25">
        <v>31</v>
      </c>
      <c r="P37" s="25" t="s">
        <v>70</v>
      </c>
      <c r="Q37" s="25" t="s">
        <v>70</v>
      </c>
      <c r="R37" s="25" t="s">
        <v>72</v>
      </c>
      <c r="S37" s="25" t="s">
        <v>70</v>
      </c>
      <c r="T37" s="25">
        <v>31</v>
      </c>
      <c r="V37" s="25" t="s">
        <v>70</v>
      </c>
      <c r="X37" s="25" t="s">
        <v>70</v>
      </c>
      <c r="Y37" s="25" t="s">
        <v>73</v>
      </c>
    </row>
    <row r="38" spans="5:25" s="24" customFormat="1" hidden="1">
      <c r="E38" s="24">
        <v>312</v>
      </c>
      <c r="F38" s="25" t="s">
        <v>70</v>
      </c>
      <c r="G38" s="25" t="s">
        <v>66</v>
      </c>
      <c r="H38" s="25">
        <v>3</v>
      </c>
      <c r="I38" s="25" t="s">
        <v>70</v>
      </c>
      <c r="J38" s="25" t="s">
        <v>74</v>
      </c>
      <c r="K38" s="25" t="s">
        <v>69</v>
      </c>
      <c r="L38" s="25" t="s">
        <v>70</v>
      </c>
      <c r="M38" s="25" t="s">
        <v>71</v>
      </c>
      <c r="N38" s="25" t="s">
        <v>70</v>
      </c>
      <c r="O38" s="25">
        <v>31</v>
      </c>
      <c r="P38" s="25" t="s">
        <v>70</v>
      </c>
      <c r="Q38" s="25" t="s">
        <v>70</v>
      </c>
      <c r="R38" s="25" t="s">
        <v>72</v>
      </c>
      <c r="S38" s="25" t="s">
        <v>70</v>
      </c>
      <c r="T38" s="25">
        <v>31</v>
      </c>
      <c r="V38" s="25" t="s">
        <v>70</v>
      </c>
      <c r="X38" s="25" t="s">
        <v>70</v>
      </c>
      <c r="Y38" s="25" t="s">
        <v>73</v>
      </c>
    </row>
    <row r="39" spans="5:25" s="24" customFormat="1" hidden="1">
      <c r="E39" s="24">
        <v>301</v>
      </c>
      <c r="F39" s="25" t="s">
        <v>70</v>
      </c>
      <c r="G39" s="25" t="s">
        <v>66</v>
      </c>
      <c r="H39" s="25">
        <v>3</v>
      </c>
      <c r="I39" s="25" t="s">
        <v>70</v>
      </c>
      <c r="J39" s="25" t="s">
        <v>74</v>
      </c>
      <c r="K39" s="25" t="s">
        <v>69</v>
      </c>
      <c r="L39" s="25" t="s">
        <v>70</v>
      </c>
      <c r="M39" s="25" t="s">
        <v>71</v>
      </c>
      <c r="N39" s="25" t="s">
        <v>70</v>
      </c>
      <c r="O39" s="25">
        <v>31</v>
      </c>
      <c r="P39" s="25" t="s">
        <v>70</v>
      </c>
      <c r="Q39" s="25" t="s">
        <v>70</v>
      </c>
      <c r="R39" s="25" t="s">
        <v>72</v>
      </c>
      <c r="S39" s="25" t="s">
        <v>70</v>
      </c>
      <c r="T39" s="25">
        <v>31</v>
      </c>
      <c r="V39" s="25" t="s">
        <v>70</v>
      </c>
      <c r="X39" s="25" t="s">
        <v>70</v>
      </c>
      <c r="Y39" s="25" t="s">
        <v>73</v>
      </c>
    </row>
    <row r="40" spans="5:25" s="24" customFormat="1" hidden="1">
      <c r="E40" s="24">
        <v>302</v>
      </c>
      <c r="F40" s="25" t="s">
        <v>70</v>
      </c>
      <c r="G40" s="25" t="s">
        <v>66</v>
      </c>
      <c r="H40" s="25">
        <v>3</v>
      </c>
      <c r="I40" s="25" t="s">
        <v>70</v>
      </c>
      <c r="J40" s="25" t="s">
        <v>74</v>
      </c>
      <c r="K40" s="25" t="s">
        <v>69</v>
      </c>
      <c r="L40" s="25" t="s">
        <v>70</v>
      </c>
      <c r="M40" s="25" t="s">
        <v>71</v>
      </c>
      <c r="N40" s="25" t="s">
        <v>70</v>
      </c>
      <c r="O40" s="25">
        <v>31</v>
      </c>
      <c r="P40" s="25" t="s">
        <v>70</v>
      </c>
      <c r="Q40" s="25" t="s">
        <v>70</v>
      </c>
      <c r="R40" s="25" t="s">
        <v>72</v>
      </c>
      <c r="S40" s="25" t="s">
        <v>70</v>
      </c>
      <c r="T40" s="25">
        <v>31</v>
      </c>
      <c r="V40" s="25" t="s">
        <v>70</v>
      </c>
      <c r="X40" s="25" t="s">
        <v>70</v>
      </c>
      <c r="Y40" s="25" t="s">
        <v>73</v>
      </c>
    </row>
    <row r="41" spans="5:25" s="24" customFormat="1" hidden="1">
      <c r="E41" s="24">
        <v>303</v>
      </c>
      <c r="F41" s="25" t="s">
        <v>70</v>
      </c>
      <c r="G41" s="25" t="s">
        <v>66</v>
      </c>
      <c r="H41" s="25">
        <v>3</v>
      </c>
      <c r="I41" s="25" t="s">
        <v>70</v>
      </c>
      <c r="J41" s="25" t="s">
        <v>74</v>
      </c>
      <c r="K41" s="25" t="s">
        <v>69</v>
      </c>
      <c r="L41" s="25" t="s">
        <v>70</v>
      </c>
      <c r="M41" s="25" t="s">
        <v>71</v>
      </c>
      <c r="N41" s="25" t="s">
        <v>70</v>
      </c>
      <c r="O41" s="25">
        <v>31</v>
      </c>
      <c r="P41" s="25" t="s">
        <v>70</v>
      </c>
      <c r="Q41" s="25" t="s">
        <v>70</v>
      </c>
      <c r="R41" s="25" t="s">
        <v>72</v>
      </c>
      <c r="S41" s="25" t="s">
        <v>70</v>
      </c>
      <c r="T41" s="25">
        <v>31</v>
      </c>
      <c r="V41" s="25" t="s">
        <v>70</v>
      </c>
      <c r="X41" s="25" t="s">
        <v>70</v>
      </c>
      <c r="Y41" s="25" t="s">
        <v>73</v>
      </c>
    </row>
    <row r="42" spans="5:25" s="24" customFormat="1" hidden="1">
      <c r="E42" s="24">
        <v>304</v>
      </c>
      <c r="F42" s="25" t="s">
        <v>70</v>
      </c>
      <c r="G42" s="25" t="s">
        <v>66</v>
      </c>
      <c r="H42" s="25">
        <v>3</v>
      </c>
      <c r="I42" s="25" t="s">
        <v>70</v>
      </c>
      <c r="J42" s="25" t="s">
        <v>74</v>
      </c>
      <c r="K42" s="25" t="s">
        <v>69</v>
      </c>
      <c r="L42" s="25" t="s">
        <v>70</v>
      </c>
      <c r="M42" s="25" t="s">
        <v>71</v>
      </c>
      <c r="N42" s="25" t="s">
        <v>70</v>
      </c>
      <c r="O42" s="25">
        <v>31</v>
      </c>
      <c r="P42" s="25" t="s">
        <v>70</v>
      </c>
      <c r="Q42" s="25" t="s">
        <v>70</v>
      </c>
      <c r="R42" s="25" t="s">
        <v>72</v>
      </c>
      <c r="S42" s="25" t="s">
        <v>70</v>
      </c>
      <c r="T42" s="25">
        <v>31</v>
      </c>
      <c r="V42" s="25" t="s">
        <v>70</v>
      </c>
      <c r="X42" s="25" t="s">
        <v>70</v>
      </c>
      <c r="Y42" s="25" t="s">
        <v>73</v>
      </c>
    </row>
    <row r="43" spans="5:25" s="24" customFormat="1" hidden="1">
      <c r="E43" s="24">
        <v>305</v>
      </c>
      <c r="F43" s="25" t="s">
        <v>70</v>
      </c>
      <c r="G43" s="25" t="s">
        <v>66</v>
      </c>
      <c r="H43" s="25">
        <v>3</v>
      </c>
      <c r="I43" s="25" t="s">
        <v>70</v>
      </c>
      <c r="J43" s="25" t="s">
        <v>74</v>
      </c>
      <c r="K43" s="25" t="s">
        <v>69</v>
      </c>
      <c r="L43" s="25" t="s">
        <v>70</v>
      </c>
      <c r="M43" s="25" t="s">
        <v>71</v>
      </c>
      <c r="N43" s="25" t="s">
        <v>70</v>
      </c>
      <c r="O43" s="25">
        <v>31</v>
      </c>
      <c r="P43" s="25" t="s">
        <v>70</v>
      </c>
      <c r="Q43" s="25" t="s">
        <v>70</v>
      </c>
      <c r="R43" s="25" t="s">
        <v>72</v>
      </c>
      <c r="S43" s="25" t="s">
        <v>70</v>
      </c>
      <c r="T43" s="25">
        <v>31</v>
      </c>
      <c r="V43" s="25" t="s">
        <v>70</v>
      </c>
      <c r="X43" s="25" t="s">
        <v>70</v>
      </c>
      <c r="Y43" s="25" t="s">
        <v>73</v>
      </c>
    </row>
    <row r="44" spans="5:25" s="24" customFormat="1" hidden="1">
      <c r="E44" s="24">
        <v>306</v>
      </c>
      <c r="F44" s="25" t="s">
        <v>70</v>
      </c>
      <c r="G44" s="25" t="s">
        <v>66</v>
      </c>
      <c r="H44" s="25">
        <v>3</v>
      </c>
      <c r="I44" s="25" t="s">
        <v>70</v>
      </c>
      <c r="J44" s="25" t="s">
        <v>74</v>
      </c>
      <c r="K44" s="25" t="s">
        <v>69</v>
      </c>
      <c r="L44" s="25" t="s">
        <v>70</v>
      </c>
      <c r="M44" s="25" t="s">
        <v>71</v>
      </c>
      <c r="N44" s="25" t="s">
        <v>70</v>
      </c>
      <c r="O44" s="25">
        <v>31</v>
      </c>
      <c r="P44" s="25" t="s">
        <v>70</v>
      </c>
      <c r="Q44" s="25" t="s">
        <v>70</v>
      </c>
      <c r="R44" s="25" t="s">
        <v>72</v>
      </c>
      <c r="S44" s="25" t="s">
        <v>70</v>
      </c>
      <c r="T44" s="25">
        <v>31</v>
      </c>
      <c r="V44" s="25" t="s">
        <v>70</v>
      </c>
      <c r="X44" s="25" t="s">
        <v>70</v>
      </c>
      <c r="Y44" s="25" t="s">
        <v>73</v>
      </c>
    </row>
    <row r="45" spans="5:25" s="24" customFormat="1" hidden="1">
      <c r="E45" s="24">
        <v>307</v>
      </c>
      <c r="F45" s="25" t="s">
        <v>70</v>
      </c>
      <c r="G45" s="25" t="s">
        <v>66</v>
      </c>
      <c r="H45" s="25">
        <v>3</v>
      </c>
      <c r="I45" s="25" t="s">
        <v>70</v>
      </c>
      <c r="J45" s="25" t="s">
        <v>74</v>
      </c>
      <c r="K45" s="25" t="s">
        <v>69</v>
      </c>
      <c r="L45" s="25" t="s">
        <v>70</v>
      </c>
      <c r="M45" s="25" t="s">
        <v>71</v>
      </c>
      <c r="N45" s="25" t="s">
        <v>70</v>
      </c>
      <c r="O45" s="25">
        <v>31</v>
      </c>
      <c r="P45" s="25" t="s">
        <v>70</v>
      </c>
      <c r="Q45" s="25" t="s">
        <v>70</v>
      </c>
      <c r="R45" s="25" t="s">
        <v>72</v>
      </c>
      <c r="S45" s="25" t="s">
        <v>70</v>
      </c>
      <c r="T45" s="25">
        <v>31</v>
      </c>
      <c r="V45" s="25" t="s">
        <v>70</v>
      </c>
      <c r="X45" s="25" t="s">
        <v>70</v>
      </c>
      <c r="Y45" s="25" t="s">
        <v>73</v>
      </c>
    </row>
    <row r="46" spans="5:25" s="24" customFormat="1" hidden="1">
      <c r="E46" s="24">
        <v>408</v>
      </c>
      <c r="F46" s="25" t="s">
        <v>70</v>
      </c>
      <c r="G46" s="25" t="s">
        <v>66</v>
      </c>
      <c r="H46" s="25">
        <v>3</v>
      </c>
      <c r="I46" s="25" t="s">
        <v>70</v>
      </c>
      <c r="J46" s="25" t="s">
        <v>74</v>
      </c>
      <c r="K46" s="25" t="s">
        <v>69</v>
      </c>
      <c r="L46" s="25" t="s">
        <v>75</v>
      </c>
      <c r="M46" s="25" t="s">
        <v>71</v>
      </c>
      <c r="N46" s="25" t="s">
        <v>75</v>
      </c>
      <c r="O46" s="25">
        <v>41</v>
      </c>
      <c r="P46" s="25" t="s">
        <v>75</v>
      </c>
      <c r="Q46" s="25" t="s">
        <v>75</v>
      </c>
      <c r="R46" s="25" t="s">
        <v>72</v>
      </c>
      <c r="S46" s="25" t="s">
        <v>75</v>
      </c>
      <c r="T46" s="25">
        <v>41</v>
      </c>
      <c r="V46" s="25" t="s">
        <v>70</v>
      </c>
      <c r="X46" s="25" t="s">
        <v>75</v>
      </c>
      <c r="Y46" s="25" t="s">
        <v>73</v>
      </c>
    </row>
    <row r="47" spans="5:25" s="24" customFormat="1" hidden="1">
      <c r="E47" s="24">
        <v>409</v>
      </c>
      <c r="F47" s="25" t="s">
        <v>70</v>
      </c>
      <c r="G47" s="25" t="s">
        <v>66</v>
      </c>
      <c r="H47" s="25">
        <v>3</v>
      </c>
      <c r="I47" s="25" t="s">
        <v>70</v>
      </c>
      <c r="J47" s="25" t="s">
        <v>74</v>
      </c>
      <c r="K47" s="25" t="s">
        <v>69</v>
      </c>
      <c r="L47" s="25" t="s">
        <v>75</v>
      </c>
      <c r="M47" s="25" t="s">
        <v>71</v>
      </c>
      <c r="N47" s="25" t="s">
        <v>75</v>
      </c>
      <c r="O47" s="25">
        <v>41</v>
      </c>
      <c r="P47" s="25" t="s">
        <v>75</v>
      </c>
      <c r="Q47" s="25" t="s">
        <v>75</v>
      </c>
      <c r="R47" s="25" t="s">
        <v>72</v>
      </c>
      <c r="S47" s="25" t="s">
        <v>75</v>
      </c>
      <c r="T47" s="25">
        <v>41</v>
      </c>
      <c r="V47" s="25" t="s">
        <v>70</v>
      </c>
      <c r="X47" s="25" t="s">
        <v>75</v>
      </c>
      <c r="Y47" s="25" t="s">
        <v>73</v>
      </c>
    </row>
    <row r="48" spans="5:25" s="24" customFormat="1" hidden="1">
      <c r="E48" s="24">
        <v>410</v>
      </c>
      <c r="F48" s="25" t="s">
        <v>70</v>
      </c>
      <c r="G48" s="25" t="s">
        <v>66</v>
      </c>
      <c r="H48" s="25">
        <v>3</v>
      </c>
      <c r="I48" s="25" t="s">
        <v>70</v>
      </c>
      <c r="J48" s="25" t="s">
        <v>74</v>
      </c>
      <c r="K48" s="25" t="s">
        <v>69</v>
      </c>
      <c r="L48" s="25" t="s">
        <v>75</v>
      </c>
      <c r="M48" s="25" t="s">
        <v>71</v>
      </c>
      <c r="N48" s="25" t="s">
        <v>75</v>
      </c>
      <c r="O48" s="25">
        <v>41</v>
      </c>
      <c r="P48" s="25" t="s">
        <v>75</v>
      </c>
      <c r="Q48" s="25" t="s">
        <v>75</v>
      </c>
      <c r="R48" s="25" t="s">
        <v>72</v>
      </c>
      <c r="S48" s="25" t="s">
        <v>75</v>
      </c>
      <c r="T48" s="25">
        <v>41</v>
      </c>
      <c r="V48" s="25" t="s">
        <v>70</v>
      </c>
      <c r="X48" s="25" t="s">
        <v>75</v>
      </c>
      <c r="Y48" s="25" t="s">
        <v>73</v>
      </c>
    </row>
    <row r="49" spans="5:25" s="24" customFormat="1" hidden="1">
      <c r="E49" s="24">
        <v>411</v>
      </c>
      <c r="F49" s="25" t="s">
        <v>75</v>
      </c>
      <c r="G49" s="25" t="s">
        <v>76</v>
      </c>
      <c r="H49" s="25">
        <v>4</v>
      </c>
      <c r="I49" s="25" t="s">
        <v>75</v>
      </c>
      <c r="J49" s="25" t="s">
        <v>74</v>
      </c>
      <c r="K49" s="25" t="s">
        <v>69</v>
      </c>
      <c r="L49" s="25" t="s">
        <v>75</v>
      </c>
      <c r="M49" s="25" t="s">
        <v>71</v>
      </c>
      <c r="N49" s="25" t="s">
        <v>75</v>
      </c>
      <c r="O49" s="25">
        <v>41</v>
      </c>
      <c r="P49" s="25" t="s">
        <v>75</v>
      </c>
      <c r="Q49" s="25" t="s">
        <v>75</v>
      </c>
      <c r="R49" s="25" t="s">
        <v>72</v>
      </c>
      <c r="S49" s="25" t="s">
        <v>75</v>
      </c>
      <c r="T49" s="25">
        <v>41</v>
      </c>
      <c r="V49" s="25" t="s">
        <v>70</v>
      </c>
      <c r="X49" s="25" t="s">
        <v>75</v>
      </c>
      <c r="Y49" s="25" t="s">
        <v>73</v>
      </c>
    </row>
    <row r="50" spans="5:25" s="24" customFormat="1" hidden="1">
      <c r="E50" s="24">
        <v>412</v>
      </c>
      <c r="F50" s="25" t="s">
        <v>75</v>
      </c>
      <c r="G50" s="25" t="s">
        <v>76</v>
      </c>
      <c r="H50" s="25">
        <v>4</v>
      </c>
      <c r="I50" s="25" t="s">
        <v>75</v>
      </c>
      <c r="J50" s="25" t="s">
        <v>74</v>
      </c>
      <c r="K50" s="25" t="s">
        <v>69</v>
      </c>
      <c r="L50" s="25" t="s">
        <v>75</v>
      </c>
      <c r="M50" s="25" t="s">
        <v>71</v>
      </c>
      <c r="N50" s="25" t="s">
        <v>75</v>
      </c>
      <c r="O50" s="25">
        <v>41</v>
      </c>
      <c r="P50" s="25" t="s">
        <v>75</v>
      </c>
      <c r="Q50" s="25" t="s">
        <v>75</v>
      </c>
      <c r="R50" s="25" t="s">
        <v>72</v>
      </c>
      <c r="S50" s="25" t="s">
        <v>75</v>
      </c>
      <c r="T50" s="25">
        <v>41</v>
      </c>
      <c r="V50" s="25" t="s">
        <v>70</v>
      </c>
      <c r="X50" s="25" t="s">
        <v>75</v>
      </c>
      <c r="Y50" s="25" t="s">
        <v>73</v>
      </c>
    </row>
    <row r="51" spans="5:25" s="24" customFormat="1" hidden="1">
      <c r="E51" s="24">
        <v>401</v>
      </c>
      <c r="F51" s="25" t="s">
        <v>75</v>
      </c>
      <c r="G51" s="25" t="s">
        <v>76</v>
      </c>
      <c r="H51" s="25">
        <v>4</v>
      </c>
      <c r="I51" s="25" t="s">
        <v>75</v>
      </c>
      <c r="J51" s="25" t="s">
        <v>74</v>
      </c>
      <c r="K51" s="25" t="s">
        <v>69</v>
      </c>
      <c r="L51" s="25" t="s">
        <v>75</v>
      </c>
      <c r="M51" s="25" t="s">
        <v>71</v>
      </c>
      <c r="N51" s="25" t="s">
        <v>75</v>
      </c>
      <c r="O51" s="25">
        <v>41</v>
      </c>
      <c r="P51" s="25" t="s">
        <v>75</v>
      </c>
      <c r="Q51" s="25" t="s">
        <v>75</v>
      </c>
      <c r="R51" s="25" t="s">
        <v>72</v>
      </c>
      <c r="S51" s="25" t="s">
        <v>75</v>
      </c>
      <c r="T51" s="25">
        <v>41</v>
      </c>
      <c r="V51" s="25" t="s">
        <v>70</v>
      </c>
      <c r="X51" s="25" t="s">
        <v>75</v>
      </c>
      <c r="Y51" s="25" t="s">
        <v>73</v>
      </c>
    </row>
    <row r="52" spans="5:25" s="24" customFormat="1" hidden="1">
      <c r="E52" s="24">
        <v>402</v>
      </c>
      <c r="F52" s="25" t="s">
        <v>75</v>
      </c>
      <c r="G52" s="25" t="s">
        <v>76</v>
      </c>
      <c r="H52" s="25">
        <v>4</v>
      </c>
      <c r="I52" s="25" t="s">
        <v>75</v>
      </c>
      <c r="J52" s="25" t="s">
        <v>74</v>
      </c>
      <c r="K52" s="25" t="s">
        <v>69</v>
      </c>
      <c r="L52" s="25" t="s">
        <v>75</v>
      </c>
      <c r="M52" s="25" t="s">
        <v>71</v>
      </c>
      <c r="N52" s="25" t="s">
        <v>75</v>
      </c>
      <c r="O52" s="25">
        <v>41</v>
      </c>
      <c r="P52" s="25" t="s">
        <v>75</v>
      </c>
      <c r="Q52" s="25" t="s">
        <v>75</v>
      </c>
      <c r="R52" s="25" t="s">
        <v>72</v>
      </c>
      <c r="S52" s="25" t="s">
        <v>75</v>
      </c>
      <c r="T52" s="25">
        <v>41</v>
      </c>
      <c r="V52" s="25" t="s">
        <v>70</v>
      </c>
      <c r="X52" s="25" t="s">
        <v>75</v>
      </c>
      <c r="Y52" s="25" t="s">
        <v>73</v>
      </c>
    </row>
    <row r="53" spans="5:25" s="24" customFormat="1" hidden="1">
      <c r="E53" s="24">
        <v>403</v>
      </c>
      <c r="F53" s="25" t="s">
        <v>75</v>
      </c>
      <c r="G53" s="25" t="s">
        <v>76</v>
      </c>
      <c r="H53" s="25">
        <v>4</v>
      </c>
      <c r="I53" s="25" t="s">
        <v>75</v>
      </c>
      <c r="J53" s="25" t="s">
        <v>74</v>
      </c>
      <c r="K53" s="25" t="s">
        <v>69</v>
      </c>
      <c r="L53" s="25" t="s">
        <v>75</v>
      </c>
      <c r="M53" s="25" t="s">
        <v>71</v>
      </c>
      <c r="N53" s="25" t="s">
        <v>75</v>
      </c>
      <c r="O53" s="25">
        <v>41</v>
      </c>
      <c r="P53" s="25" t="s">
        <v>75</v>
      </c>
      <c r="Q53" s="25" t="s">
        <v>75</v>
      </c>
      <c r="R53" s="25" t="s">
        <v>72</v>
      </c>
      <c r="S53" s="25" t="s">
        <v>75</v>
      </c>
      <c r="T53" s="25">
        <v>41</v>
      </c>
      <c r="V53" s="25" t="s">
        <v>70</v>
      </c>
      <c r="X53" s="25" t="s">
        <v>75</v>
      </c>
      <c r="Y53" s="25" t="s">
        <v>73</v>
      </c>
    </row>
    <row r="54" spans="5:25" s="24" customFormat="1" hidden="1">
      <c r="E54" s="24">
        <v>404</v>
      </c>
      <c r="F54" s="25" t="s">
        <v>75</v>
      </c>
      <c r="G54" s="25" t="s">
        <v>76</v>
      </c>
      <c r="H54" s="25">
        <v>4</v>
      </c>
      <c r="I54" s="25" t="s">
        <v>75</v>
      </c>
      <c r="J54" s="25" t="s">
        <v>74</v>
      </c>
      <c r="K54" s="25" t="s">
        <v>69</v>
      </c>
      <c r="L54" s="25" t="s">
        <v>75</v>
      </c>
      <c r="M54" s="25" t="s">
        <v>71</v>
      </c>
      <c r="N54" s="25" t="s">
        <v>75</v>
      </c>
      <c r="O54" s="25">
        <v>41</v>
      </c>
      <c r="P54" s="25" t="s">
        <v>75</v>
      </c>
      <c r="Q54" s="25" t="s">
        <v>75</v>
      </c>
      <c r="R54" s="25" t="s">
        <v>72</v>
      </c>
      <c r="S54" s="25" t="s">
        <v>75</v>
      </c>
      <c r="T54" s="25">
        <v>41</v>
      </c>
      <c r="V54" s="25" t="s">
        <v>70</v>
      </c>
      <c r="X54" s="25" t="s">
        <v>75</v>
      </c>
      <c r="Y54" s="25" t="s">
        <v>73</v>
      </c>
    </row>
    <row r="55" spans="5:25" s="24" customFormat="1" hidden="1">
      <c r="E55" s="24">
        <v>405</v>
      </c>
      <c r="F55" s="25" t="s">
        <v>75</v>
      </c>
      <c r="G55" s="25" t="s">
        <v>76</v>
      </c>
      <c r="H55" s="25">
        <v>4</v>
      </c>
      <c r="I55" s="25" t="s">
        <v>75</v>
      </c>
      <c r="J55" s="25" t="s">
        <v>74</v>
      </c>
      <c r="K55" s="25" t="s">
        <v>69</v>
      </c>
      <c r="L55" s="25" t="s">
        <v>75</v>
      </c>
      <c r="M55" s="25" t="s">
        <v>71</v>
      </c>
      <c r="N55" s="25" t="s">
        <v>75</v>
      </c>
      <c r="O55" s="25">
        <v>41</v>
      </c>
      <c r="P55" s="25" t="s">
        <v>75</v>
      </c>
      <c r="Q55" s="25" t="s">
        <v>75</v>
      </c>
      <c r="R55" s="25" t="s">
        <v>72</v>
      </c>
      <c r="S55" s="25" t="s">
        <v>75</v>
      </c>
      <c r="T55" s="25">
        <v>41</v>
      </c>
      <c r="V55" s="25" t="s">
        <v>70</v>
      </c>
      <c r="X55" s="25" t="s">
        <v>75</v>
      </c>
      <c r="Y55" s="25" t="s">
        <v>73</v>
      </c>
    </row>
    <row r="56" spans="5:25" s="24" customFormat="1" ht="17" hidden="1" customHeight="1">
      <c r="E56" s="24">
        <v>406</v>
      </c>
      <c r="F56" s="25" t="s">
        <v>75</v>
      </c>
      <c r="G56" s="25" t="s">
        <v>76</v>
      </c>
      <c r="H56" s="25">
        <v>4</v>
      </c>
      <c r="I56" s="25" t="s">
        <v>75</v>
      </c>
      <c r="J56" s="25" t="s">
        <v>74</v>
      </c>
      <c r="K56" s="25" t="s">
        <v>69</v>
      </c>
      <c r="L56" s="25" t="s">
        <v>75</v>
      </c>
      <c r="M56" s="25" t="s">
        <v>71</v>
      </c>
      <c r="N56" s="25" t="s">
        <v>75</v>
      </c>
      <c r="O56" s="25">
        <v>41</v>
      </c>
      <c r="P56" s="25" t="s">
        <v>75</v>
      </c>
      <c r="Q56" s="25" t="s">
        <v>75</v>
      </c>
      <c r="R56" s="25" t="s">
        <v>72</v>
      </c>
      <c r="S56" s="25" t="s">
        <v>75</v>
      </c>
      <c r="T56" s="25">
        <v>41</v>
      </c>
      <c r="V56" s="25" t="s">
        <v>70</v>
      </c>
      <c r="X56" s="25" t="s">
        <v>75</v>
      </c>
      <c r="Y56" s="25" t="s">
        <v>73</v>
      </c>
    </row>
    <row r="57" spans="5:25" s="24" customFormat="1" ht="17" hidden="1" customHeight="1">
      <c r="E57" s="24">
        <v>407</v>
      </c>
      <c r="F57" s="25" t="s">
        <v>75</v>
      </c>
      <c r="G57" s="25" t="s">
        <v>76</v>
      </c>
      <c r="H57" s="25">
        <v>4</v>
      </c>
      <c r="I57" s="25" t="s">
        <v>75</v>
      </c>
      <c r="J57" s="25" t="s">
        <v>74</v>
      </c>
      <c r="K57" s="25" t="s">
        <v>69</v>
      </c>
      <c r="L57" s="25" t="s">
        <v>75</v>
      </c>
      <c r="M57" s="25" t="s">
        <v>71</v>
      </c>
      <c r="N57" s="25" t="s">
        <v>75</v>
      </c>
      <c r="O57" s="25">
        <v>41</v>
      </c>
      <c r="P57" s="25" t="s">
        <v>75</v>
      </c>
      <c r="Q57" s="25" t="s">
        <v>75</v>
      </c>
      <c r="R57" s="25" t="s">
        <v>72</v>
      </c>
      <c r="S57" s="25" t="s">
        <v>75</v>
      </c>
      <c r="T57" s="25">
        <v>41</v>
      </c>
      <c r="V57" s="25" t="s">
        <v>70</v>
      </c>
      <c r="X57" s="25" t="s">
        <v>75</v>
      </c>
      <c r="Y57" s="25" t="s">
        <v>73</v>
      </c>
    </row>
    <row r="58" spans="5:25" s="24" customFormat="1" ht="17" hidden="1" customHeight="1">
      <c r="E58" s="24">
        <v>508</v>
      </c>
      <c r="F58" s="25" t="s">
        <v>75</v>
      </c>
      <c r="G58" s="25" t="s">
        <v>76</v>
      </c>
      <c r="H58" s="25">
        <v>4</v>
      </c>
      <c r="I58" s="25" t="s">
        <v>75</v>
      </c>
      <c r="J58" s="25" t="s">
        <v>74</v>
      </c>
      <c r="K58" s="25" t="s">
        <v>69</v>
      </c>
      <c r="L58" s="25" t="s">
        <v>77</v>
      </c>
      <c r="M58" s="25" t="s">
        <v>78</v>
      </c>
      <c r="N58" s="25" t="s">
        <v>77</v>
      </c>
      <c r="O58" s="25">
        <v>51</v>
      </c>
      <c r="P58" s="25" t="s">
        <v>77</v>
      </c>
      <c r="Q58" s="25" t="s">
        <v>77</v>
      </c>
      <c r="R58" s="25" t="s">
        <v>72</v>
      </c>
      <c r="S58" s="25" t="s">
        <v>77</v>
      </c>
      <c r="T58" s="25">
        <v>51</v>
      </c>
      <c r="V58" s="25" t="s">
        <v>70</v>
      </c>
      <c r="X58" s="25" t="s">
        <v>77</v>
      </c>
      <c r="Y58" s="25" t="s">
        <v>79</v>
      </c>
    </row>
    <row r="59" spans="5:25" s="24" customFormat="1" hidden="1">
      <c r="E59" s="24">
        <v>509</v>
      </c>
      <c r="F59" s="25" t="s">
        <v>75</v>
      </c>
      <c r="G59" s="25" t="s">
        <v>76</v>
      </c>
      <c r="H59" s="25">
        <v>4</v>
      </c>
      <c r="I59" s="25" t="s">
        <v>75</v>
      </c>
      <c r="J59" s="25" t="s">
        <v>74</v>
      </c>
      <c r="K59" s="25" t="s">
        <v>69</v>
      </c>
      <c r="L59" s="25" t="s">
        <v>77</v>
      </c>
      <c r="M59" s="25" t="s">
        <v>78</v>
      </c>
      <c r="N59" s="25" t="s">
        <v>77</v>
      </c>
      <c r="O59" s="25">
        <v>51</v>
      </c>
      <c r="P59" s="25" t="s">
        <v>77</v>
      </c>
      <c r="Q59" s="25" t="s">
        <v>77</v>
      </c>
      <c r="R59" s="25" t="s">
        <v>72</v>
      </c>
      <c r="S59" s="25" t="s">
        <v>77</v>
      </c>
      <c r="T59" s="25">
        <v>51</v>
      </c>
      <c r="V59" s="25" t="s">
        <v>70</v>
      </c>
      <c r="X59" s="25" t="s">
        <v>77</v>
      </c>
      <c r="Y59" s="25" t="s">
        <v>79</v>
      </c>
    </row>
    <row r="60" spans="5:25" s="24" customFormat="1" hidden="1">
      <c r="E60" s="24">
        <v>510</v>
      </c>
      <c r="F60" s="25" t="s">
        <v>75</v>
      </c>
      <c r="G60" s="25" t="s">
        <v>76</v>
      </c>
      <c r="H60" s="25">
        <v>4</v>
      </c>
      <c r="I60" s="25" t="s">
        <v>75</v>
      </c>
      <c r="J60" s="25" t="s">
        <v>74</v>
      </c>
      <c r="K60" s="25" t="s">
        <v>69</v>
      </c>
      <c r="L60" s="25" t="s">
        <v>77</v>
      </c>
      <c r="M60" s="25" t="s">
        <v>78</v>
      </c>
      <c r="N60" s="25" t="s">
        <v>77</v>
      </c>
      <c r="O60" s="25">
        <v>51</v>
      </c>
      <c r="P60" s="25" t="s">
        <v>77</v>
      </c>
      <c r="Q60" s="25" t="s">
        <v>77</v>
      </c>
      <c r="R60" s="25" t="s">
        <v>72</v>
      </c>
      <c r="S60" s="25" t="s">
        <v>77</v>
      </c>
      <c r="T60" s="25">
        <v>51</v>
      </c>
      <c r="V60" s="25" t="s">
        <v>70</v>
      </c>
      <c r="X60" s="25" t="s">
        <v>77</v>
      </c>
      <c r="Y60" s="25" t="s">
        <v>79</v>
      </c>
    </row>
    <row r="61" spans="5:25" s="24" customFormat="1" hidden="1">
      <c r="E61" s="24">
        <v>511</v>
      </c>
      <c r="F61" s="25" t="s">
        <v>77</v>
      </c>
      <c r="G61" s="25" t="s">
        <v>76</v>
      </c>
      <c r="H61" s="25">
        <v>5</v>
      </c>
      <c r="I61" s="25" t="s">
        <v>77</v>
      </c>
      <c r="J61" s="25" t="s">
        <v>74</v>
      </c>
      <c r="K61" s="25" t="s">
        <v>69</v>
      </c>
      <c r="L61" s="25" t="s">
        <v>77</v>
      </c>
      <c r="M61" s="25" t="s">
        <v>78</v>
      </c>
      <c r="N61" s="25" t="s">
        <v>77</v>
      </c>
      <c r="O61" s="25">
        <v>51</v>
      </c>
      <c r="P61" s="25" t="s">
        <v>77</v>
      </c>
      <c r="Q61" s="25" t="s">
        <v>77</v>
      </c>
      <c r="R61" s="25" t="s">
        <v>72</v>
      </c>
      <c r="S61" s="25" t="s">
        <v>77</v>
      </c>
      <c r="T61" s="25">
        <v>51</v>
      </c>
      <c r="V61" s="25" t="s">
        <v>70</v>
      </c>
      <c r="X61" s="25" t="s">
        <v>77</v>
      </c>
      <c r="Y61" s="25" t="s">
        <v>79</v>
      </c>
    </row>
    <row r="62" spans="5:25" s="24" customFormat="1" hidden="1">
      <c r="E62" s="24">
        <v>512</v>
      </c>
      <c r="F62" s="25" t="s">
        <v>77</v>
      </c>
      <c r="G62" s="25" t="s">
        <v>76</v>
      </c>
      <c r="H62" s="25">
        <v>5</v>
      </c>
      <c r="I62" s="25" t="s">
        <v>77</v>
      </c>
      <c r="J62" s="25" t="s">
        <v>74</v>
      </c>
      <c r="K62" s="25" t="s">
        <v>69</v>
      </c>
      <c r="L62" s="25" t="s">
        <v>77</v>
      </c>
      <c r="M62" s="25" t="s">
        <v>78</v>
      </c>
      <c r="N62" s="25" t="s">
        <v>77</v>
      </c>
      <c r="O62" s="25">
        <v>51</v>
      </c>
      <c r="P62" s="25" t="s">
        <v>77</v>
      </c>
      <c r="Q62" s="25" t="s">
        <v>77</v>
      </c>
      <c r="R62" s="25" t="s">
        <v>72</v>
      </c>
      <c r="S62" s="25" t="s">
        <v>77</v>
      </c>
      <c r="T62" s="25">
        <v>51</v>
      </c>
      <c r="V62" s="25" t="s">
        <v>70</v>
      </c>
      <c r="X62" s="25" t="s">
        <v>77</v>
      </c>
      <c r="Y62" s="25" t="s">
        <v>79</v>
      </c>
    </row>
    <row r="63" spans="5:25" s="24" customFormat="1" hidden="1">
      <c r="E63" s="24">
        <v>501</v>
      </c>
      <c r="F63" s="25" t="s">
        <v>77</v>
      </c>
      <c r="G63" s="25" t="s">
        <v>76</v>
      </c>
      <c r="H63" s="25">
        <v>5</v>
      </c>
      <c r="I63" s="25" t="s">
        <v>77</v>
      </c>
      <c r="J63" s="25" t="s">
        <v>74</v>
      </c>
      <c r="K63" s="25" t="s">
        <v>69</v>
      </c>
      <c r="L63" s="25" t="s">
        <v>77</v>
      </c>
      <c r="M63" s="25" t="s">
        <v>78</v>
      </c>
      <c r="N63" s="25" t="s">
        <v>77</v>
      </c>
      <c r="O63" s="25">
        <v>51</v>
      </c>
      <c r="P63" s="25" t="s">
        <v>77</v>
      </c>
      <c r="Q63" s="25" t="s">
        <v>77</v>
      </c>
      <c r="R63" s="25" t="s">
        <v>72</v>
      </c>
      <c r="S63" s="25" t="s">
        <v>77</v>
      </c>
      <c r="T63" s="25">
        <v>51</v>
      </c>
      <c r="V63" s="25" t="s">
        <v>70</v>
      </c>
      <c r="X63" s="25" t="s">
        <v>77</v>
      </c>
      <c r="Y63" s="25" t="s">
        <v>79</v>
      </c>
    </row>
    <row r="64" spans="5:25" s="24" customFormat="1" hidden="1">
      <c r="E64" s="24">
        <v>502</v>
      </c>
      <c r="F64" s="25" t="s">
        <v>77</v>
      </c>
      <c r="G64" s="25" t="s">
        <v>76</v>
      </c>
      <c r="H64" s="25">
        <v>5</v>
      </c>
      <c r="I64" s="25" t="s">
        <v>77</v>
      </c>
      <c r="J64" s="25" t="s">
        <v>74</v>
      </c>
      <c r="K64" s="25" t="s">
        <v>69</v>
      </c>
      <c r="L64" s="25" t="s">
        <v>77</v>
      </c>
      <c r="M64" s="25" t="s">
        <v>78</v>
      </c>
      <c r="N64" s="25" t="s">
        <v>77</v>
      </c>
      <c r="O64" s="25">
        <v>51</v>
      </c>
      <c r="P64" s="25" t="s">
        <v>77</v>
      </c>
      <c r="Q64" s="25" t="s">
        <v>77</v>
      </c>
      <c r="R64" s="25" t="s">
        <v>72</v>
      </c>
      <c r="S64" s="25" t="s">
        <v>77</v>
      </c>
      <c r="T64" s="25">
        <v>51</v>
      </c>
      <c r="V64" s="25" t="s">
        <v>70</v>
      </c>
      <c r="X64" s="25" t="s">
        <v>77</v>
      </c>
      <c r="Y64" s="25" t="s">
        <v>79</v>
      </c>
    </row>
    <row r="65" spans="5:25" s="24" customFormat="1" hidden="1">
      <c r="E65" s="24">
        <v>503</v>
      </c>
      <c r="F65" s="25" t="s">
        <v>77</v>
      </c>
      <c r="G65" s="25" t="s">
        <v>76</v>
      </c>
      <c r="H65" s="25">
        <v>5</v>
      </c>
      <c r="I65" s="25" t="s">
        <v>77</v>
      </c>
      <c r="J65" s="25" t="s">
        <v>74</v>
      </c>
      <c r="K65" s="25" t="s">
        <v>69</v>
      </c>
      <c r="L65" s="25" t="s">
        <v>77</v>
      </c>
      <c r="M65" s="25" t="s">
        <v>78</v>
      </c>
      <c r="N65" s="25" t="s">
        <v>77</v>
      </c>
      <c r="O65" s="25">
        <v>51</v>
      </c>
      <c r="P65" s="25" t="s">
        <v>77</v>
      </c>
      <c r="Q65" s="25" t="s">
        <v>77</v>
      </c>
      <c r="R65" s="25" t="s">
        <v>72</v>
      </c>
      <c r="S65" s="25" t="s">
        <v>77</v>
      </c>
      <c r="T65" s="25">
        <v>51</v>
      </c>
      <c r="V65" s="25" t="s">
        <v>70</v>
      </c>
      <c r="X65" s="25" t="s">
        <v>77</v>
      </c>
      <c r="Y65" s="25" t="s">
        <v>79</v>
      </c>
    </row>
    <row r="66" spans="5:25" s="24" customFormat="1" hidden="1">
      <c r="E66" s="24">
        <v>504</v>
      </c>
      <c r="F66" s="25" t="s">
        <v>77</v>
      </c>
      <c r="G66" s="25" t="s">
        <v>76</v>
      </c>
      <c r="H66" s="25">
        <v>5</v>
      </c>
      <c r="I66" s="25" t="s">
        <v>77</v>
      </c>
      <c r="J66" s="25" t="s">
        <v>74</v>
      </c>
      <c r="K66" s="25" t="s">
        <v>69</v>
      </c>
      <c r="L66" s="25" t="s">
        <v>77</v>
      </c>
      <c r="M66" s="25" t="s">
        <v>78</v>
      </c>
      <c r="N66" s="25" t="s">
        <v>77</v>
      </c>
      <c r="O66" s="25">
        <v>51</v>
      </c>
      <c r="P66" s="25" t="s">
        <v>77</v>
      </c>
      <c r="Q66" s="25" t="s">
        <v>77</v>
      </c>
      <c r="R66" s="25" t="s">
        <v>72</v>
      </c>
      <c r="S66" s="25" t="s">
        <v>77</v>
      </c>
      <c r="T66" s="25">
        <v>51</v>
      </c>
      <c r="V66" s="25" t="s">
        <v>70</v>
      </c>
      <c r="X66" s="25" t="s">
        <v>77</v>
      </c>
      <c r="Y66" s="25" t="s">
        <v>79</v>
      </c>
    </row>
    <row r="67" spans="5:25" s="24" customFormat="1" hidden="1">
      <c r="E67" s="24">
        <v>505</v>
      </c>
      <c r="F67" s="25" t="s">
        <v>77</v>
      </c>
      <c r="G67" s="25" t="s">
        <v>76</v>
      </c>
      <c r="H67" s="25">
        <v>5</v>
      </c>
      <c r="I67" s="25" t="s">
        <v>77</v>
      </c>
      <c r="J67" s="25" t="s">
        <v>74</v>
      </c>
      <c r="K67" s="25" t="s">
        <v>69</v>
      </c>
      <c r="L67" s="25" t="s">
        <v>77</v>
      </c>
      <c r="M67" s="25" t="s">
        <v>78</v>
      </c>
      <c r="N67" s="25" t="s">
        <v>77</v>
      </c>
      <c r="O67" s="25">
        <v>51</v>
      </c>
      <c r="P67" s="25" t="s">
        <v>77</v>
      </c>
      <c r="Q67" s="25" t="s">
        <v>77</v>
      </c>
      <c r="R67" s="25" t="s">
        <v>72</v>
      </c>
      <c r="S67" s="25" t="s">
        <v>77</v>
      </c>
      <c r="T67" s="25">
        <v>51</v>
      </c>
      <c r="V67" s="25" t="s">
        <v>70</v>
      </c>
      <c r="X67" s="25" t="s">
        <v>77</v>
      </c>
      <c r="Y67" s="25" t="s">
        <v>79</v>
      </c>
    </row>
    <row r="68" spans="5:25" s="24" customFormat="1" hidden="1">
      <c r="E68" s="24">
        <v>506</v>
      </c>
      <c r="F68" s="25" t="s">
        <v>77</v>
      </c>
      <c r="G68" s="25" t="s">
        <v>76</v>
      </c>
      <c r="H68" s="25">
        <v>5</v>
      </c>
      <c r="I68" s="25" t="s">
        <v>77</v>
      </c>
      <c r="J68" s="25" t="s">
        <v>74</v>
      </c>
      <c r="K68" s="25" t="s">
        <v>69</v>
      </c>
      <c r="L68" s="25" t="s">
        <v>77</v>
      </c>
      <c r="M68" s="25" t="s">
        <v>78</v>
      </c>
      <c r="N68" s="25" t="s">
        <v>77</v>
      </c>
      <c r="O68" s="25">
        <v>51</v>
      </c>
      <c r="P68" s="25" t="s">
        <v>77</v>
      </c>
      <c r="Q68" s="25" t="s">
        <v>77</v>
      </c>
      <c r="R68" s="25" t="s">
        <v>72</v>
      </c>
      <c r="S68" s="25" t="s">
        <v>77</v>
      </c>
      <c r="T68" s="25">
        <v>51</v>
      </c>
      <c r="V68" s="25" t="s">
        <v>70</v>
      </c>
      <c r="X68" s="25" t="s">
        <v>77</v>
      </c>
      <c r="Y68" s="25" t="s">
        <v>79</v>
      </c>
    </row>
    <row r="69" spans="5:25" s="24" customFormat="1" hidden="1">
      <c r="E69" s="24">
        <v>507</v>
      </c>
      <c r="F69" s="25" t="s">
        <v>77</v>
      </c>
      <c r="G69" s="25" t="s">
        <v>76</v>
      </c>
      <c r="H69" s="25">
        <v>5</v>
      </c>
      <c r="I69" s="25" t="s">
        <v>77</v>
      </c>
      <c r="J69" s="25" t="s">
        <v>74</v>
      </c>
      <c r="K69" s="25" t="s">
        <v>69</v>
      </c>
      <c r="L69" s="25" t="s">
        <v>77</v>
      </c>
      <c r="M69" s="25" t="s">
        <v>78</v>
      </c>
      <c r="N69" s="25" t="s">
        <v>77</v>
      </c>
      <c r="O69" s="25">
        <v>51</v>
      </c>
      <c r="P69" s="25" t="s">
        <v>77</v>
      </c>
      <c r="Q69" s="25" t="s">
        <v>77</v>
      </c>
      <c r="R69" s="25" t="s">
        <v>72</v>
      </c>
      <c r="S69" s="25" t="s">
        <v>77</v>
      </c>
      <c r="T69" s="25">
        <v>51</v>
      </c>
      <c r="V69" s="25" t="s">
        <v>70</v>
      </c>
      <c r="X69" s="25" t="s">
        <v>77</v>
      </c>
      <c r="Y69" s="25" t="s">
        <v>79</v>
      </c>
    </row>
    <row r="70" spans="5:25" s="24" customFormat="1" hidden="1">
      <c r="E70" s="24">
        <v>608</v>
      </c>
      <c r="F70" s="25" t="s">
        <v>77</v>
      </c>
      <c r="G70" s="25" t="s">
        <v>76</v>
      </c>
      <c r="H70" s="25">
        <v>5</v>
      </c>
      <c r="I70" s="25" t="s">
        <v>77</v>
      </c>
      <c r="J70" s="25" t="s">
        <v>74</v>
      </c>
      <c r="K70" s="25" t="s">
        <v>69</v>
      </c>
      <c r="L70" s="25" t="s">
        <v>80</v>
      </c>
      <c r="M70" s="25" t="s">
        <v>78</v>
      </c>
      <c r="N70" s="25" t="s">
        <v>80</v>
      </c>
      <c r="O70" s="25">
        <v>61</v>
      </c>
      <c r="P70" s="25" t="s">
        <v>80</v>
      </c>
      <c r="Q70" s="25" t="s">
        <v>80</v>
      </c>
      <c r="R70" s="25" t="s">
        <v>72</v>
      </c>
      <c r="S70" s="25" t="s">
        <v>80</v>
      </c>
      <c r="T70" s="25">
        <v>61</v>
      </c>
      <c r="V70" s="25" t="s">
        <v>70</v>
      </c>
      <c r="X70" s="25" t="s">
        <v>80</v>
      </c>
      <c r="Y70" s="25" t="s">
        <v>79</v>
      </c>
    </row>
    <row r="71" spans="5:25" s="24" customFormat="1" hidden="1">
      <c r="E71" s="24">
        <v>609</v>
      </c>
      <c r="F71" s="25" t="s">
        <v>77</v>
      </c>
      <c r="G71" s="25" t="s">
        <v>76</v>
      </c>
      <c r="H71" s="25">
        <v>5</v>
      </c>
      <c r="I71" s="25" t="s">
        <v>77</v>
      </c>
      <c r="J71" s="25" t="s">
        <v>74</v>
      </c>
      <c r="K71" s="25" t="s">
        <v>69</v>
      </c>
      <c r="L71" s="25" t="s">
        <v>80</v>
      </c>
      <c r="M71" s="25" t="s">
        <v>78</v>
      </c>
      <c r="N71" s="25" t="s">
        <v>80</v>
      </c>
      <c r="O71" s="25">
        <v>61</v>
      </c>
      <c r="P71" s="25" t="s">
        <v>80</v>
      </c>
      <c r="Q71" s="25" t="s">
        <v>80</v>
      </c>
      <c r="R71" s="25" t="s">
        <v>72</v>
      </c>
      <c r="S71" s="25" t="s">
        <v>80</v>
      </c>
      <c r="T71" s="25">
        <v>61</v>
      </c>
      <c r="V71" s="25" t="s">
        <v>70</v>
      </c>
      <c r="X71" s="25" t="s">
        <v>80</v>
      </c>
      <c r="Y71" s="25" t="s">
        <v>79</v>
      </c>
    </row>
    <row r="72" spans="5:25" s="24" customFormat="1" hidden="1">
      <c r="E72" s="24">
        <v>610</v>
      </c>
      <c r="F72" s="25" t="s">
        <v>77</v>
      </c>
      <c r="G72" s="25" t="s">
        <v>76</v>
      </c>
      <c r="H72" s="25">
        <v>5</v>
      </c>
      <c r="I72" s="25" t="s">
        <v>77</v>
      </c>
      <c r="J72" s="25" t="s">
        <v>74</v>
      </c>
      <c r="K72" s="25" t="s">
        <v>69</v>
      </c>
      <c r="L72" s="25" t="s">
        <v>80</v>
      </c>
      <c r="M72" s="25" t="s">
        <v>78</v>
      </c>
      <c r="N72" s="25" t="s">
        <v>80</v>
      </c>
      <c r="O72" s="25">
        <v>61</v>
      </c>
      <c r="P72" s="25" t="s">
        <v>80</v>
      </c>
      <c r="Q72" s="25" t="s">
        <v>80</v>
      </c>
      <c r="R72" s="25" t="s">
        <v>72</v>
      </c>
      <c r="S72" s="25" t="s">
        <v>80</v>
      </c>
      <c r="T72" s="25">
        <v>61</v>
      </c>
      <c r="V72" s="25" t="s">
        <v>70</v>
      </c>
      <c r="X72" s="25" t="s">
        <v>80</v>
      </c>
      <c r="Y72" s="25" t="s">
        <v>79</v>
      </c>
    </row>
    <row r="73" spans="5:25" s="24" customFormat="1" hidden="1">
      <c r="E73" s="24">
        <v>611</v>
      </c>
      <c r="F73" s="25" t="s">
        <v>80</v>
      </c>
      <c r="G73" s="25" t="s">
        <v>76</v>
      </c>
      <c r="H73" s="25">
        <v>6</v>
      </c>
      <c r="I73" s="25" t="s">
        <v>80</v>
      </c>
      <c r="J73" s="25" t="s">
        <v>74</v>
      </c>
      <c r="K73" s="25" t="s">
        <v>69</v>
      </c>
      <c r="L73" s="25" t="s">
        <v>80</v>
      </c>
      <c r="M73" s="25" t="s">
        <v>78</v>
      </c>
      <c r="N73" s="25" t="s">
        <v>80</v>
      </c>
      <c r="O73" s="25">
        <v>61</v>
      </c>
      <c r="P73" s="25" t="s">
        <v>80</v>
      </c>
      <c r="Q73" s="25" t="s">
        <v>80</v>
      </c>
      <c r="R73" s="25" t="s">
        <v>72</v>
      </c>
      <c r="S73" s="25" t="s">
        <v>80</v>
      </c>
      <c r="T73" s="25">
        <v>61</v>
      </c>
      <c r="V73" s="25" t="s">
        <v>70</v>
      </c>
      <c r="X73" s="25" t="s">
        <v>80</v>
      </c>
      <c r="Y73" s="25" t="s">
        <v>79</v>
      </c>
    </row>
    <row r="74" spans="5:25" s="24" customFormat="1" hidden="1">
      <c r="E74" s="24">
        <v>612</v>
      </c>
      <c r="F74" s="25" t="s">
        <v>80</v>
      </c>
      <c r="G74" s="25" t="s">
        <v>76</v>
      </c>
      <c r="H74" s="25">
        <v>6</v>
      </c>
      <c r="I74" s="25" t="s">
        <v>80</v>
      </c>
      <c r="J74" s="25" t="s">
        <v>74</v>
      </c>
      <c r="K74" s="25" t="s">
        <v>69</v>
      </c>
      <c r="L74" s="25" t="s">
        <v>80</v>
      </c>
      <c r="M74" s="25" t="s">
        <v>78</v>
      </c>
      <c r="N74" s="25" t="s">
        <v>80</v>
      </c>
      <c r="O74" s="25">
        <v>61</v>
      </c>
      <c r="P74" s="25" t="s">
        <v>80</v>
      </c>
      <c r="Q74" s="25" t="s">
        <v>80</v>
      </c>
      <c r="R74" s="25" t="s">
        <v>72</v>
      </c>
      <c r="S74" s="25" t="s">
        <v>80</v>
      </c>
      <c r="T74" s="25">
        <v>61</v>
      </c>
      <c r="V74" s="25" t="s">
        <v>70</v>
      </c>
      <c r="X74" s="25" t="s">
        <v>80</v>
      </c>
      <c r="Y74" s="25" t="s">
        <v>79</v>
      </c>
    </row>
    <row r="75" spans="5:25" s="24" customFormat="1" hidden="1">
      <c r="E75" s="24">
        <v>601</v>
      </c>
      <c r="F75" s="25" t="s">
        <v>80</v>
      </c>
      <c r="G75" s="25" t="s">
        <v>76</v>
      </c>
      <c r="H75" s="25">
        <v>6</v>
      </c>
      <c r="I75" s="25" t="s">
        <v>80</v>
      </c>
      <c r="J75" s="25" t="s">
        <v>74</v>
      </c>
      <c r="K75" s="25" t="s">
        <v>69</v>
      </c>
      <c r="L75" s="25" t="s">
        <v>80</v>
      </c>
      <c r="M75" s="25" t="s">
        <v>78</v>
      </c>
      <c r="N75" s="25" t="s">
        <v>80</v>
      </c>
      <c r="O75" s="25">
        <v>61</v>
      </c>
      <c r="P75" s="25" t="s">
        <v>80</v>
      </c>
      <c r="Q75" s="25" t="s">
        <v>80</v>
      </c>
      <c r="R75" s="25" t="s">
        <v>72</v>
      </c>
      <c r="S75" s="25" t="s">
        <v>80</v>
      </c>
      <c r="T75" s="25">
        <v>61</v>
      </c>
      <c r="V75" s="25" t="s">
        <v>70</v>
      </c>
      <c r="X75" s="25" t="s">
        <v>80</v>
      </c>
      <c r="Y75" s="25" t="s">
        <v>79</v>
      </c>
    </row>
    <row r="76" spans="5:25" s="24" customFormat="1" hidden="1">
      <c r="E76" s="24">
        <v>602</v>
      </c>
      <c r="F76" s="25" t="s">
        <v>80</v>
      </c>
      <c r="G76" s="25" t="s">
        <v>76</v>
      </c>
      <c r="H76" s="25">
        <v>6</v>
      </c>
      <c r="I76" s="25" t="s">
        <v>80</v>
      </c>
      <c r="J76" s="25" t="s">
        <v>74</v>
      </c>
      <c r="K76" s="25" t="s">
        <v>69</v>
      </c>
      <c r="L76" s="25" t="s">
        <v>80</v>
      </c>
      <c r="M76" s="25" t="s">
        <v>78</v>
      </c>
      <c r="N76" s="25" t="s">
        <v>80</v>
      </c>
      <c r="O76" s="25">
        <v>61</v>
      </c>
      <c r="P76" s="25" t="s">
        <v>80</v>
      </c>
      <c r="Q76" s="25" t="s">
        <v>80</v>
      </c>
      <c r="R76" s="25" t="s">
        <v>72</v>
      </c>
      <c r="S76" s="25" t="s">
        <v>80</v>
      </c>
      <c r="T76" s="25">
        <v>61</v>
      </c>
      <c r="V76" s="25" t="s">
        <v>70</v>
      </c>
      <c r="X76" s="25" t="s">
        <v>80</v>
      </c>
      <c r="Y76" s="25" t="s">
        <v>79</v>
      </c>
    </row>
    <row r="77" spans="5:25" s="24" customFormat="1" hidden="1">
      <c r="E77" s="24">
        <v>603</v>
      </c>
      <c r="F77" s="25" t="s">
        <v>80</v>
      </c>
      <c r="G77" s="25" t="s">
        <v>76</v>
      </c>
      <c r="H77" s="25">
        <v>6</v>
      </c>
      <c r="I77" s="25" t="s">
        <v>80</v>
      </c>
      <c r="J77" s="25" t="s">
        <v>74</v>
      </c>
      <c r="K77" s="25" t="s">
        <v>69</v>
      </c>
      <c r="L77" s="25" t="s">
        <v>80</v>
      </c>
      <c r="M77" s="25" t="s">
        <v>78</v>
      </c>
      <c r="N77" s="25" t="s">
        <v>80</v>
      </c>
      <c r="O77" s="25">
        <v>61</v>
      </c>
      <c r="P77" s="25" t="s">
        <v>80</v>
      </c>
      <c r="Q77" s="25" t="s">
        <v>80</v>
      </c>
      <c r="R77" s="25" t="s">
        <v>72</v>
      </c>
      <c r="S77" s="25" t="s">
        <v>80</v>
      </c>
      <c r="T77" s="25">
        <v>61</v>
      </c>
      <c r="V77" s="25" t="s">
        <v>70</v>
      </c>
      <c r="X77" s="25" t="s">
        <v>80</v>
      </c>
      <c r="Y77" s="25" t="s">
        <v>79</v>
      </c>
    </row>
    <row r="78" spans="5:25" s="24" customFormat="1" hidden="1">
      <c r="E78" s="24">
        <v>604</v>
      </c>
      <c r="F78" s="25" t="s">
        <v>80</v>
      </c>
      <c r="G78" s="25" t="s">
        <v>76</v>
      </c>
      <c r="H78" s="25">
        <v>6</v>
      </c>
      <c r="I78" s="25" t="s">
        <v>80</v>
      </c>
      <c r="J78" s="25" t="s">
        <v>74</v>
      </c>
      <c r="K78" s="25" t="s">
        <v>69</v>
      </c>
      <c r="L78" s="25" t="s">
        <v>80</v>
      </c>
      <c r="M78" s="25" t="s">
        <v>78</v>
      </c>
      <c r="N78" s="25" t="s">
        <v>80</v>
      </c>
      <c r="O78" s="25">
        <v>61</v>
      </c>
      <c r="P78" s="25" t="s">
        <v>80</v>
      </c>
      <c r="Q78" s="25" t="s">
        <v>80</v>
      </c>
      <c r="R78" s="25" t="s">
        <v>72</v>
      </c>
      <c r="S78" s="25" t="s">
        <v>80</v>
      </c>
      <c r="T78" s="25">
        <v>61</v>
      </c>
      <c r="V78" s="25" t="s">
        <v>70</v>
      </c>
      <c r="X78" s="25" t="s">
        <v>80</v>
      </c>
      <c r="Y78" s="25" t="s">
        <v>79</v>
      </c>
    </row>
    <row r="79" spans="5:25" s="24" customFormat="1" hidden="1">
      <c r="E79" s="24">
        <v>605</v>
      </c>
      <c r="F79" s="25" t="s">
        <v>80</v>
      </c>
      <c r="G79" s="25" t="s">
        <v>76</v>
      </c>
      <c r="H79" s="25">
        <v>6</v>
      </c>
      <c r="I79" s="25" t="s">
        <v>80</v>
      </c>
      <c r="J79" s="25" t="s">
        <v>74</v>
      </c>
      <c r="K79" s="25" t="s">
        <v>69</v>
      </c>
      <c r="L79" s="25" t="s">
        <v>80</v>
      </c>
      <c r="M79" s="25" t="s">
        <v>78</v>
      </c>
      <c r="N79" s="25" t="s">
        <v>80</v>
      </c>
      <c r="O79" s="25">
        <v>61</v>
      </c>
      <c r="P79" s="25" t="s">
        <v>80</v>
      </c>
      <c r="Q79" s="25" t="s">
        <v>80</v>
      </c>
      <c r="R79" s="25" t="s">
        <v>72</v>
      </c>
      <c r="S79" s="25" t="s">
        <v>80</v>
      </c>
      <c r="T79" s="25">
        <v>61</v>
      </c>
      <c r="V79" s="25" t="s">
        <v>70</v>
      </c>
      <c r="X79" s="25" t="s">
        <v>80</v>
      </c>
      <c r="Y79" s="25" t="s">
        <v>79</v>
      </c>
    </row>
    <row r="80" spans="5:25" s="24" customFormat="1" hidden="1">
      <c r="E80" s="24">
        <v>606</v>
      </c>
      <c r="F80" s="25" t="s">
        <v>80</v>
      </c>
      <c r="G80" s="25" t="s">
        <v>76</v>
      </c>
      <c r="H80" s="25">
        <v>6</v>
      </c>
      <c r="I80" s="25" t="s">
        <v>80</v>
      </c>
      <c r="J80" s="25" t="s">
        <v>74</v>
      </c>
      <c r="K80" s="25" t="s">
        <v>69</v>
      </c>
      <c r="L80" s="25" t="s">
        <v>80</v>
      </c>
      <c r="M80" s="25" t="s">
        <v>78</v>
      </c>
      <c r="N80" s="25" t="s">
        <v>80</v>
      </c>
      <c r="O80" s="25">
        <v>61</v>
      </c>
      <c r="P80" s="25" t="s">
        <v>80</v>
      </c>
      <c r="Q80" s="25" t="s">
        <v>80</v>
      </c>
      <c r="R80" s="25" t="s">
        <v>72</v>
      </c>
      <c r="S80" s="25" t="s">
        <v>80</v>
      </c>
      <c r="T80" s="25">
        <v>61</v>
      </c>
      <c r="V80" s="25" t="s">
        <v>70</v>
      </c>
      <c r="X80" s="25" t="s">
        <v>80</v>
      </c>
      <c r="Y80" s="25" t="s">
        <v>79</v>
      </c>
    </row>
    <row r="81" spans="5:25" s="24" customFormat="1" hidden="1">
      <c r="E81" s="24">
        <v>607</v>
      </c>
      <c r="F81" s="25" t="s">
        <v>80</v>
      </c>
      <c r="G81" s="25" t="s">
        <v>76</v>
      </c>
      <c r="H81" s="25">
        <v>6</v>
      </c>
      <c r="I81" s="25" t="s">
        <v>80</v>
      </c>
      <c r="J81" s="25" t="s">
        <v>74</v>
      </c>
      <c r="K81" s="25" t="s">
        <v>69</v>
      </c>
      <c r="L81" s="25" t="s">
        <v>80</v>
      </c>
      <c r="M81" s="25" t="s">
        <v>78</v>
      </c>
      <c r="N81" s="25" t="s">
        <v>80</v>
      </c>
      <c r="O81" s="25">
        <v>61</v>
      </c>
      <c r="P81" s="25" t="s">
        <v>80</v>
      </c>
      <c r="Q81" s="25" t="s">
        <v>80</v>
      </c>
      <c r="R81" s="25" t="s">
        <v>72</v>
      </c>
      <c r="S81" s="25" t="s">
        <v>80</v>
      </c>
      <c r="T81" s="25">
        <v>61</v>
      </c>
      <c r="V81" s="25" t="s">
        <v>70</v>
      </c>
      <c r="X81" s="25" t="s">
        <v>80</v>
      </c>
      <c r="Y81" s="25" t="s">
        <v>79</v>
      </c>
    </row>
    <row r="82" spans="5:25" s="24" customFormat="1" hidden="1">
      <c r="E82" s="24">
        <v>708</v>
      </c>
      <c r="F82" s="25" t="s">
        <v>80</v>
      </c>
      <c r="G82" s="25" t="s">
        <v>76</v>
      </c>
      <c r="H82" s="25">
        <v>6</v>
      </c>
      <c r="I82" s="25" t="s">
        <v>80</v>
      </c>
      <c r="J82" s="25" t="s">
        <v>74</v>
      </c>
      <c r="K82" s="25" t="s">
        <v>69</v>
      </c>
      <c r="L82" s="25" t="s">
        <v>81</v>
      </c>
      <c r="M82" s="25" t="s">
        <v>78</v>
      </c>
      <c r="N82" s="25" t="s">
        <v>81</v>
      </c>
      <c r="O82" s="25">
        <v>71</v>
      </c>
      <c r="P82" s="25" t="s">
        <v>81</v>
      </c>
      <c r="Q82" s="25" t="s">
        <v>81</v>
      </c>
      <c r="R82" s="25" t="s">
        <v>72</v>
      </c>
      <c r="S82" s="25" t="s">
        <v>81</v>
      </c>
      <c r="T82" s="25">
        <v>71</v>
      </c>
      <c r="V82" s="25" t="s">
        <v>70</v>
      </c>
      <c r="X82" s="25" t="s">
        <v>80</v>
      </c>
      <c r="Y82" s="25" t="s">
        <v>79</v>
      </c>
    </row>
    <row r="83" spans="5:25" s="24" customFormat="1" hidden="1">
      <c r="E83" s="24">
        <v>709</v>
      </c>
      <c r="F83" s="25" t="s">
        <v>80</v>
      </c>
      <c r="G83" s="25" t="s">
        <v>76</v>
      </c>
      <c r="H83" s="25">
        <v>6</v>
      </c>
      <c r="I83" s="25" t="s">
        <v>80</v>
      </c>
      <c r="J83" s="25" t="s">
        <v>74</v>
      </c>
      <c r="K83" s="25" t="s">
        <v>69</v>
      </c>
      <c r="L83" s="25" t="s">
        <v>81</v>
      </c>
      <c r="M83" s="25" t="s">
        <v>78</v>
      </c>
      <c r="N83" s="25" t="s">
        <v>81</v>
      </c>
      <c r="O83" s="25">
        <v>71</v>
      </c>
      <c r="P83" s="25" t="s">
        <v>81</v>
      </c>
      <c r="Q83" s="25" t="s">
        <v>81</v>
      </c>
      <c r="R83" s="25" t="s">
        <v>72</v>
      </c>
      <c r="S83" s="25" t="s">
        <v>81</v>
      </c>
      <c r="T83" s="25">
        <v>71</v>
      </c>
      <c r="V83" s="25" t="s">
        <v>70</v>
      </c>
      <c r="X83" s="25" t="s">
        <v>80</v>
      </c>
      <c r="Y83" s="25" t="s">
        <v>79</v>
      </c>
    </row>
    <row r="84" spans="5:25" s="24" customFormat="1" hidden="1">
      <c r="E84" s="24">
        <v>710</v>
      </c>
      <c r="F84" s="25" t="s">
        <v>80</v>
      </c>
      <c r="G84" s="25" t="s">
        <v>76</v>
      </c>
      <c r="H84" s="25">
        <v>6</v>
      </c>
      <c r="I84" s="25" t="s">
        <v>80</v>
      </c>
      <c r="J84" s="25" t="s">
        <v>74</v>
      </c>
      <c r="K84" s="25" t="s">
        <v>69</v>
      </c>
      <c r="L84" s="25" t="s">
        <v>81</v>
      </c>
      <c r="M84" s="25" t="s">
        <v>78</v>
      </c>
      <c r="N84" s="25" t="s">
        <v>81</v>
      </c>
      <c r="O84" s="25">
        <v>71</v>
      </c>
      <c r="P84" s="25" t="s">
        <v>81</v>
      </c>
      <c r="Q84" s="25" t="s">
        <v>81</v>
      </c>
      <c r="R84" s="25" t="s">
        <v>72</v>
      </c>
      <c r="S84" s="25" t="s">
        <v>81</v>
      </c>
      <c r="T84" s="25">
        <v>71</v>
      </c>
      <c r="V84" s="25" t="s">
        <v>70</v>
      </c>
      <c r="X84" s="25" t="s">
        <v>80</v>
      </c>
      <c r="Y84" s="25" t="s">
        <v>79</v>
      </c>
    </row>
    <row r="85" spans="5:25" s="24" customFormat="1" hidden="1">
      <c r="E85" s="24">
        <v>711</v>
      </c>
      <c r="F85" s="25" t="s">
        <v>81</v>
      </c>
      <c r="G85" s="25" t="s">
        <v>76</v>
      </c>
      <c r="H85" s="25">
        <v>6</v>
      </c>
      <c r="I85" s="25" t="s">
        <v>80</v>
      </c>
      <c r="J85" s="25" t="s">
        <v>74</v>
      </c>
      <c r="K85" s="25" t="s">
        <v>69</v>
      </c>
      <c r="L85" s="25" t="s">
        <v>81</v>
      </c>
      <c r="M85" s="25" t="s">
        <v>78</v>
      </c>
      <c r="N85" s="25" t="s">
        <v>81</v>
      </c>
      <c r="O85" s="25">
        <v>71</v>
      </c>
      <c r="P85" s="25" t="s">
        <v>81</v>
      </c>
      <c r="Q85" s="25" t="s">
        <v>81</v>
      </c>
      <c r="R85" s="25" t="s">
        <v>72</v>
      </c>
      <c r="S85" s="25" t="s">
        <v>81</v>
      </c>
      <c r="T85" s="25">
        <v>71</v>
      </c>
      <c r="V85" s="25" t="s">
        <v>70</v>
      </c>
      <c r="X85" s="25" t="s">
        <v>80</v>
      </c>
      <c r="Y85" s="25" t="s">
        <v>79</v>
      </c>
    </row>
    <row r="86" spans="5:25" s="24" customFormat="1" hidden="1">
      <c r="E86" s="24">
        <v>712</v>
      </c>
      <c r="F86" s="25" t="s">
        <v>81</v>
      </c>
      <c r="G86" s="25" t="s">
        <v>76</v>
      </c>
      <c r="H86" s="25">
        <v>6</v>
      </c>
      <c r="I86" s="25" t="s">
        <v>80</v>
      </c>
      <c r="J86" s="25" t="s">
        <v>74</v>
      </c>
      <c r="K86" s="25" t="s">
        <v>69</v>
      </c>
      <c r="L86" s="25" t="s">
        <v>81</v>
      </c>
      <c r="M86" s="25" t="s">
        <v>78</v>
      </c>
      <c r="N86" s="25" t="s">
        <v>81</v>
      </c>
      <c r="O86" s="25">
        <v>71</v>
      </c>
      <c r="P86" s="25" t="s">
        <v>81</v>
      </c>
      <c r="Q86" s="25" t="s">
        <v>81</v>
      </c>
      <c r="R86" s="25" t="s">
        <v>72</v>
      </c>
      <c r="S86" s="25" t="s">
        <v>81</v>
      </c>
      <c r="T86" s="25">
        <v>71</v>
      </c>
      <c r="V86" s="25" t="s">
        <v>70</v>
      </c>
      <c r="X86" s="25" t="s">
        <v>80</v>
      </c>
      <c r="Y86" s="25" t="s">
        <v>79</v>
      </c>
    </row>
    <row r="87" spans="5:25" s="24" customFormat="1" hidden="1">
      <c r="E87" s="24">
        <v>701</v>
      </c>
      <c r="F87" s="25" t="s">
        <v>81</v>
      </c>
      <c r="G87" s="25" t="s">
        <v>76</v>
      </c>
      <c r="H87" s="25">
        <v>6</v>
      </c>
      <c r="I87" s="25" t="s">
        <v>80</v>
      </c>
      <c r="J87" s="25" t="s">
        <v>74</v>
      </c>
      <c r="K87" s="25" t="s">
        <v>69</v>
      </c>
      <c r="L87" s="25" t="s">
        <v>81</v>
      </c>
      <c r="M87" s="25" t="s">
        <v>78</v>
      </c>
      <c r="N87" s="25" t="s">
        <v>81</v>
      </c>
      <c r="O87" s="25">
        <v>71</v>
      </c>
      <c r="P87" s="25" t="s">
        <v>81</v>
      </c>
      <c r="Q87" s="25" t="s">
        <v>81</v>
      </c>
      <c r="R87" s="25" t="s">
        <v>72</v>
      </c>
      <c r="S87" s="25" t="s">
        <v>81</v>
      </c>
      <c r="T87" s="25">
        <v>71</v>
      </c>
      <c r="V87" s="25" t="s">
        <v>70</v>
      </c>
      <c r="X87" s="25" t="s">
        <v>80</v>
      </c>
      <c r="Y87" s="25" t="s">
        <v>79</v>
      </c>
    </row>
    <row r="88" spans="5:25" s="24" customFormat="1" hidden="1">
      <c r="E88" s="24">
        <v>702</v>
      </c>
      <c r="F88" s="25" t="s">
        <v>81</v>
      </c>
      <c r="G88" s="25" t="s">
        <v>76</v>
      </c>
      <c r="H88" s="25">
        <v>6</v>
      </c>
      <c r="I88" s="25" t="s">
        <v>80</v>
      </c>
      <c r="J88" s="25" t="s">
        <v>74</v>
      </c>
      <c r="K88" s="25" t="s">
        <v>69</v>
      </c>
      <c r="L88" s="25" t="s">
        <v>81</v>
      </c>
      <c r="M88" s="25" t="s">
        <v>78</v>
      </c>
      <c r="N88" s="25" t="s">
        <v>81</v>
      </c>
      <c r="O88" s="25">
        <v>71</v>
      </c>
      <c r="P88" s="25" t="s">
        <v>81</v>
      </c>
      <c r="Q88" s="25" t="s">
        <v>81</v>
      </c>
      <c r="R88" s="25" t="s">
        <v>72</v>
      </c>
      <c r="S88" s="25" t="s">
        <v>81</v>
      </c>
      <c r="T88" s="25">
        <v>71</v>
      </c>
      <c r="V88" s="25" t="s">
        <v>70</v>
      </c>
      <c r="X88" s="25" t="s">
        <v>80</v>
      </c>
      <c r="Y88" s="25" t="s">
        <v>79</v>
      </c>
    </row>
    <row r="89" spans="5:25" s="24" customFormat="1" hidden="1">
      <c r="E89" s="24">
        <v>703</v>
      </c>
      <c r="F89" s="25" t="s">
        <v>81</v>
      </c>
      <c r="G89" s="25" t="s">
        <v>76</v>
      </c>
      <c r="H89" s="25">
        <v>6</v>
      </c>
      <c r="I89" s="25" t="s">
        <v>80</v>
      </c>
      <c r="J89" s="25" t="s">
        <v>74</v>
      </c>
      <c r="K89" s="25" t="s">
        <v>69</v>
      </c>
      <c r="L89" s="25" t="s">
        <v>81</v>
      </c>
      <c r="M89" s="25" t="s">
        <v>78</v>
      </c>
      <c r="N89" s="25" t="s">
        <v>81</v>
      </c>
      <c r="O89" s="25">
        <v>71</v>
      </c>
      <c r="P89" s="25" t="s">
        <v>81</v>
      </c>
      <c r="Q89" s="25" t="s">
        <v>81</v>
      </c>
      <c r="R89" s="25" t="s">
        <v>72</v>
      </c>
      <c r="S89" s="25" t="s">
        <v>81</v>
      </c>
      <c r="T89" s="25">
        <v>71</v>
      </c>
      <c r="V89" s="25" t="s">
        <v>70</v>
      </c>
      <c r="X89" s="25" t="s">
        <v>80</v>
      </c>
      <c r="Y89" s="25" t="s">
        <v>79</v>
      </c>
    </row>
    <row r="90" spans="5:25" s="24" customFormat="1" hidden="1">
      <c r="E90" s="24">
        <v>704</v>
      </c>
      <c r="F90" s="25" t="s">
        <v>81</v>
      </c>
      <c r="G90" s="25" t="s">
        <v>76</v>
      </c>
      <c r="H90" s="25">
        <v>6</v>
      </c>
      <c r="I90" s="25" t="s">
        <v>80</v>
      </c>
      <c r="J90" s="25" t="s">
        <v>74</v>
      </c>
      <c r="K90" s="25" t="s">
        <v>69</v>
      </c>
      <c r="L90" s="25" t="s">
        <v>81</v>
      </c>
      <c r="M90" s="25" t="s">
        <v>78</v>
      </c>
      <c r="N90" s="25" t="s">
        <v>81</v>
      </c>
      <c r="O90" s="25">
        <v>71</v>
      </c>
      <c r="P90" s="25" t="s">
        <v>81</v>
      </c>
      <c r="Q90" s="25" t="s">
        <v>81</v>
      </c>
      <c r="R90" s="25" t="s">
        <v>72</v>
      </c>
      <c r="S90" s="25" t="s">
        <v>81</v>
      </c>
      <c r="T90" s="25">
        <v>71</v>
      </c>
      <c r="V90" s="25" t="s">
        <v>70</v>
      </c>
      <c r="X90" s="25" t="s">
        <v>80</v>
      </c>
      <c r="Y90" s="25" t="s">
        <v>79</v>
      </c>
    </row>
    <row r="91" spans="5:25" s="24" customFormat="1" hidden="1">
      <c r="E91" s="24">
        <v>705</v>
      </c>
      <c r="F91" s="25" t="s">
        <v>81</v>
      </c>
      <c r="G91" s="25" t="s">
        <v>76</v>
      </c>
      <c r="H91" s="25">
        <v>6</v>
      </c>
      <c r="I91" s="25" t="s">
        <v>80</v>
      </c>
      <c r="J91" s="25" t="s">
        <v>74</v>
      </c>
      <c r="K91" s="25" t="s">
        <v>69</v>
      </c>
      <c r="L91" s="25" t="s">
        <v>81</v>
      </c>
      <c r="M91" s="25" t="s">
        <v>78</v>
      </c>
      <c r="N91" s="25" t="s">
        <v>81</v>
      </c>
      <c r="O91" s="25">
        <v>71</v>
      </c>
      <c r="P91" s="25" t="s">
        <v>81</v>
      </c>
      <c r="Q91" s="25" t="s">
        <v>81</v>
      </c>
      <c r="R91" s="25" t="s">
        <v>72</v>
      </c>
      <c r="S91" s="25" t="s">
        <v>81</v>
      </c>
      <c r="T91" s="25">
        <v>71</v>
      </c>
      <c r="V91" s="25" t="s">
        <v>70</v>
      </c>
      <c r="X91" s="25" t="s">
        <v>80</v>
      </c>
      <c r="Y91" s="25" t="s">
        <v>79</v>
      </c>
    </row>
    <row r="92" spans="5:25" s="24" customFormat="1" hidden="1">
      <c r="E92" s="24">
        <v>706</v>
      </c>
      <c r="F92" s="25" t="s">
        <v>81</v>
      </c>
      <c r="G92" s="25" t="s">
        <v>76</v>
      </c>
      <c r="H92" s="25">
        <v>6</v>
      </c>
      <c r="I92" s="25" t="s">
        <v>80</v>
      </c>
      <c r="J92" s="25" t="s">
        <v>74</v>
      </c>
      <c r="K92" s="25" t="s">
        <v>69</v>
      </c>
      <c r="L92" s="25" t="s">
        <v>81</v>
      </c>
      <c r="M92" s="25" t="s">
        <v>78</v>
      </c>
      <c r="N92" s="25" t="s">
        <v>81</v>
      </c>
      <c r="O92" s="25">
        <v>71</v>
      </c>
      <c r="P92" s="25" t="s">
        <v>81</v>
      </c>
      <c r="Q92" s="25" t="s">
        <v>81</v>
      </c>
      <c r="R92" s="25" t="s">
        <v>72</v>
      </c>
      <c r="S92" s="25" t="s">
        <v>81</v>
      </c>
      <c r="T92" s="25">
        <v>71</v>
      </c>
      <c r="V92" s="25" t="s">
        <v>70</v>
      </c>
      <c r="X92" s="25" t="s">
        <v>80</v>
      </c>
      <c r="Y92" s="25" t="s">
        <v>79</v>
      </c>
    </row>
    <row r="93" spans="5:25" s="24" customFormat="1" hidden="1">
      <c r="E93" s="24">
        <v>707</v>
      </c>
      <c r="F93" s="25" t="s">
        <v>81</v>
      </c>
      <c r="G93" s="25" t="s">
        <v>76</v>
      </c>
      <c r="H93" s="25">
        <v>6</v>
      </c>
      <c r="I93" s="25" t="s">
        <v>80</v>
      </c>
      <c r="J93" s="25" t="s">
        <v>74</v>
      </c>
      <c r="K93" s="25" t="s">
        <v>69</v>
      </c>
      <c r="L93" s="25" t="s">
        <v>81</v>
      </c>
      <c r="M93" s="25" t="s">
        <v>78</v>
      </c>
      <c r="N93" s="25" t="s">
        <v>81</v>
      </c>
      <c r="O93" s="25">
        <v>71</v>
      </c>
      <c r="P93" s="25" t="s">
        <v>81</v>
      </c>
      <c r="Q93" s="25" t="s">
        <v>81</v>
      </c>
      <c r="R93" s="25" t="s">
        <v>72</v>
      </c>
      <c r="S93" s="25" t="s">
        <v>81</v>
      </c>
      <c r="T93" s="25">
        <v>71</v>
      </c>
      <c r="V93" s="25" t="s">
        <v>70</v>
      </c>
      <c r="X93" s="25" t="s">
        <v>80</v>
      </c>
      <c r="Y93" s="25" t="s">
        <v>79</v>
      </c>
    </row>
    <row r="94" spans="5:25" s="24" customFormat="1" hidden="1">
      <c r="E94" s="24">
        <v>808</v>
      </c>
      <c r="F94" s="25" t="s">
        <v>81</v>
      </c>
      <c r="G94" s="25" t="s">
        <v>76</v>
      </c>
      <c r="H94" s="25">
        <v>6</v>
      </c>
      <c r="I94" s="25" t="s">
        <v>80</v>
      </c>
      <c r="J94" s="25" t="s">
        <v>74</v>
      </c>
      <c r="K94" s="25" t="s">
        <v>69</v>
      </c>
      <c r="L94" s="25" t="s">
        <v>82</v>
      </c>
      <c r="M94" s="25" t="s">
        <v>83</v>
      </c>
      <c r="N94" s="25" t="s">
        <v>82</v>
      </c>
      <c r="O94" s="25">
        <v>81</v>
      </c>
      <c r="P94" s="25" t="s">
        <v>82</v>
      </c>
      <c r="Q94" s="25" t="s">
        <v>82</v>
      </c>
      <c r="R94" s="25" t="s">
        <v>72</v>
      </c>
      <c r="S94" s="25" t="s">
        <v>82</v>
      </c>
      <c r="T94" s="25">
        <v>81</v>
      </c>
      <c r="V94" s="25" t="s">
        <v>70</v>
      </c>
      <c r="X94" s="25" t="s">
        <v>80</v>
      </c>
      <c r="Y94" s="25" t="s">
        <v>79</v>
      </c>
    </row>
    <row r="95" spans="5:25" s="24" customFormat="1" hidden="1">
      <c r="E95" s="24">
        <v>809</v>
      </c>
      <c r="F95" s="25" t="s">
        <v>81</v>
      </c>
      <c r="G95" s="25" t="s">
        <v>76</v>
      </c>
      <c r="H95" s="25">
        <v>6</v>
      </c>
      <c r="I95" s="25" t="s">
        <v>80</v>
      </c>
      <c r="J95" s="25" t="s">
        <v>74</v>
      </c>
      <c r="K95" s="25" t="s">
        <v>69</v>
      </c>
      <c r="L95" s="25" t="s">
        <v>82</v>
      </c>
      <c r="M95" s="25" t="s">
        <v>83</v>
      </c>
      <c r="N95" s="25" t="s">
        <v>82</v>
      </c>
      <c r="O95" s="25">
        <v>81</v>
      </c>
      <c r="P95" s="25" t="s">
        <v>82</v>
      </c>
      <c r="Q95" s="25" t="s">
        <v>82</v>
      </c>
      <c r="R95" s="25" t="s">
        <v>72</v>
      </c>
      <c r="S95" s="25" t="s">
        <v>82</v>
      </c>
      <c r="T95" s="25">
        <v>81</v>
      </c>
      <c r="V95" s="25" t="s">
        <v>70</v>
      </c>
      <c r="X95" s="25" t="s">
        <v>80</v>
      </c>
      <c r="Y95" s="25" t="s">
        <v>79</v>
      </c>
    </row>
    <row r="96" spans="5:25" s="24" customFormat="1" hidden="1">
      <c r="E96" s="24">
        <v>810</v>
      </c>
      <c r="F96" s="25" t="s">
        <v>81</v>
      </c>
      <c r="G96" s="25" t="s">
        <v>76</v>
      </c>
      <c r="H96" s="25">
        <v>6</v>
      </c>
      <c r="I96" s="25" t="s">
        <v>80</v>
      </c>
      <c r="J96" s="25" t="s">
        <v>74</v>
      </c>
      <c r="K96" s="25" t="s">
        <v>69</v>
      </c>
      <c r="L96" s="25" t="s">
        <v>82</v>
      </c>
      <c r="M96" s="25" t="s">
        <v>83</v>
      </c>
      <c r="N96" s="25" t="s">
        <v>82</v>
      </c>
      <c r="O96" s="25">
        <v>81</v>
      </c>
      <c r="P96" s="25" t="s">
        <v>82</v>
      </c>
      <c r="Q96" s="25" t="s">
        <v>82</v>
      </c>
      <c r="R96" s="25" t="s">
        <v>72</v>
      </c>
      <c r="S96" s="25" t="s">
        <v>82</v>
      </c>
      <c r="T96" s="25">
        <v>81</v>
      </c>
      <c r="V96" s="25" t="s">
        <v>70</v>
      </c>
      <c r="X96" s="25" t="s">
        <v>80</v>
      </c>
      <c r="Y96" s="25" t="s">
        <v>79</v>
      </c>
    </row>
    <row r="97" spans="5:25" s="24" customFormat="1" hidden="1">
      <c r="E97" s="24">
        <v>811</v>
      </c>
      <c r="F97" s="25" t="s">
        <v>82</v>
      </c>
      <c r="G97" s="25" t="s">
        <v>76</v>
      </c>
      <c r="H97" s="25">
        <v>6</v>
      </c>
      <c r="I97" s="25" t="s">
        <v>80</v>
      </c>
      <c r="J97" s="25" t="s">
        <v>74</v>
      </c>
      <c r="K97" s="25" t="s">
        <v>69</v>
      </c>
      <c r="L97" s="25" t="s">
        <v>82</v>
      </c>
      <c r="M97" s="25" t="s">
        <v>83</v>
      </c>
      <c r="N97" s="25" t="s">
        <v>82</v>
      </c>
      <c r="O97" s="25">
        <v>81</v>
      </c>
      <c r="P97" s="25" t="s">
        <v>82</v>
      </c>
      <c r="Q97" s="25" t="s">
        <v>82</v>
      </c>
      <c r="R97" s="25" t="s">
        <v>72</v>
      </c>
      <c r="S97" s="25" t="s">
        <v>82</v>
      </c>
      <c r="T97" s="25">
        <v>81</v>
      </c>
      <c r="V97" s="25" t="s">
        <v>70</v>
      </c>
      <c r="X97" s="25" t="s">
        <v>80</v>
      </c>
      <c r="Y97" s="25" t="s">
        <v>79</v>
      </c>
    </row>
    <row r="98" spans="5:25" s="24" customFormat="1" hidden="1">
      <c r="E98" s="24">
        <v>812</v>
      </c>
      <c r="F98" s="25" t="s">
        <v>82</v>
      </c>
      <c r="G98" s="25" t="s">
        <v>76</v>
      </c>
      <c r="H98" s="25">
        <v>6</v>
      </c>
      <c r="I98" s="25" t="s">
        <v>80</v>
      </c>
      <c r="J98" s="25" t="s">
        <v>74</v>
      </c>
      <c r="K98" s="25" t="s">
        <v>69</v>
      </c>
      <c r="L98" s="25" t="s">
        <v>82</v>
      </c>
      <c r="M98" s="25" t="s">
        <v>83</v>
      </c>
      <c r="N98" s="25" t="s">
        <v>82</v>
      </c>
      <c r="O98" s="25">
        <v>81</v>
      </c>
      <c r="P98" s="25" t="s">
        <v>82</v>
      </c>
      <c r="Q98" s="25" t="s">
        <v>82</v>
      </c>
      <c r="R98" s="25" t="s">
        <v>72</v>
      </c>
      <c r="S98" s="25" t="s">
        <v>82</v>
      </c>
      <c r="T98" s="25">
        <v>81</v>
      </c>
      <c r="V98" s="25" t="s">
        <v>70</v>
      </c>
      <c r="X98" s="25" t="s">
        <v>80</v>
      </c>
      <c r="Y98" s="25" t="s">
        <v>79</v>
      </c>
    </row>
    <row r="99" spans="5:25" s="24" customFormat="1" hidden="1">
      <c r="E99" s="24">
        <v>801</v>
      </c>
      <c r="F99" s="25" t="s">
        <v>82</v>
      </c>
      <c r="G99" s="25" t="s">
        <v>76</v>
      </c>
      <c r="H99" s="25">
        <v>6</v>
      </c>
      <c r="I99" s="25" t="s">
        <v>80</v>
      </c>
      <c r="J99" s="25" t="s">
        <v>74</v>
      </c>
      <c r="K99" s="25" t="s">
        <v>69</v>
      </c>
      <c r="L99" s="25" t="s">
        <v>82</v>
      </c>
      <c r="M99" s="25" t="s">
        <v>83</v>
      </c>
      <c r="N99" s="25" t="s">
        <v>82</v>
      </c>
      <c r="O99" s="25">
        <v>81</v>
      </c>
      <c r="P99" s="25" t="s">
        <v>82</v>
      </c>
      <c r="Q99" s="25" t="s">
        <v>82</v>
      </c>
      <c r="R99" s="25" t="s">
        <v>72</v>
      </c>
      <c r="S99" s="25" t="s">
        <v>82</v>
      </c>
      <c r="T99" s="25">
        <v>81</v>
      </c>
      <c r="V99" s="25" t="s">
        <v>70</v>
      </c>
      <c r="X99" s="25" t="s">
        <v>80</v>
      </c>
      <c r="Y99" s="25" t="s">
        <v>79</v>
      </c>
    </row>
    <row r="100" spans="5:25" s="24" customFormat="1" hidden="1">
      <c r="E100" s="24">
        <v>802</v>
      </c>
      <c r="F100" s="25" t="s">
        <v>82</v>
      </c>
      <c r="G100" s="25" t="s">
        <v>76</v>
      </c>
      <c r="H100" s="25">
        <v>6</v>
      </c>
      <c r="I100" s="25" t="s">
        <v>80</v>
      </c>
      <c r="J100" s="25" t="s">
        <v>74</v>
      </c>
      <c r="K100" s="25" t="s">
        <v>69</v>
      </c>
      <c r="L100" s="25" t="s">
        <v>82</v>
      </c>
      <c r="M100" s="25" t="s">
        <v>83</v>
      </c>
      <c r="N100" s="25" t="s">
        <v>82</v>
      </c>
      <c r="O100" s="25">
        <v>81</v>
      </c>
      <c r="P100" s="25" t="s">
        <v>82</v>
      </c>
      <c r="Q100" s="25" t="s">
        <v>82</v>
      </c>
      <c r="R100" s="25" t="s">
        <v>72</v>
      </c>
      <c r="S100" s="25" t="s">
        <v>82</v>
      </c>
      <c r="T100" s="25">
        <v>81</v>
      </c>
      <c r="V100" s="25" t="s">
        <v>70</v>
      </c>
      <c r="X100" s="25" t="s">
        <v>80</v>
      </c>
      <c r="Y100" s="25" t="s">
        <v>79</v>
      </c>
    </row>
    <row r="101" spans="5:25" s="24" customFormat="1" hidden="1">
      <c r="E101" s="24">
        <v>803</v>
      </c>
      <c r="F101" s="25" t="s">
        <v>82</v>
      </c>
      <c r="G101" s="25" t="s">
        <v>76</v>
      </c>
      <c r="H101" s="25">
        <v>6</v>
      </c>
      <c r="I101" s="25" t="s">
        <v>80</v>
      </c>
      <c r="J101" s="25" t="s">
        <v>74</v>
      </c>
      <c r="K101" s="25" t="s">
        <v>69</v>
      </c>
      <c r="L101" s="25" t="s">
        <v>82</v>
      </c>
      <c r="M101" s="25" t="s">
        <v>83</v>
      </c>
      <c r="N101" s="25" t="s">
        <v>82</v>
      </c>
      <c r="O101" s="25">
        <v>81</v>
      </c>
      <c r="P101" s="25" t="s">
        <v>82</v>
      </c>
      <c r="Q101" s="25" t="s">
        <v>82</v>
      </c>
      <c r="R101" s="25" t="s">
        <v>72</v>
      </c>
      <c r="S101" s="25" t="s">
        <v>82</v>
      </c>
      <c r="T101" s="25">
        <v>81</v>
      </c>
      <c r="V101" s="25" t="s">
        <v>70</v>
      </c>
      <c r="X101" s="25" t="s">
        <v>80</v>
      </c>
      <c r="Y101" s="25" t="s">
        <v>79</v>
      </c>
    </row>
    <row r="102" spans="5:25" s="24" customFormat="1" hidden="1">
      <c r="E102" s="24">
        <v>804</v>
      </c>
      <c r="F102" s="25" t="s">
        <v>82</v>
      </c>
      <c r="G102" s="25" t="s">
        <v>76</v>
      </c>
      <c r="H102" s="25">
        <v>6</v>
      </c>
      <c r="I102" s="25" t="s">
        <v>80</v>
      </c>
      <c r="J102" s="25" t="s">
        <v>74</v>
      </c>
      <c r="K102" s="25" t="s">
        <v>69</v>
      </c>
      <c r="L102" s="25" t="s">
        <v>82</v>
      </c>
      <c r="M102" s="25" t="s">
        <v>83</v>
      </c>
      <c r="N102" s="25" t="s">
        <v>82</v>
      </c>
      <c r="O102" s="25">
        <v>81</v>
      </c>
      <c r="P102" s="25" t="s">
        <v>82</v>
      </c>
      <c r="Q102" s="25" t="s">
        <v>82</v>
      </c>
      <c r="R102" s="25" t="s">
        <v>72</v>
      </c>
      <c r="S102" s="25" t="s">
        <v>82</v>
      </c>
      <c r="T102" s="25">
        <v>81</v>
      </c>
      <c r="V102" s="25" t="s">
        <v>70</v>
      </c>
      <c r="X102" s="25" t="s">
        <v>80</v>
      </c>
      <c r="Y102" s="25" t="s">
        <v>79</v>
      </c>
    </row>
    <row r="103" spans="5:25" s="24" customFormat="1" hidden="1">
      <c r="E103" s="24">
        <v>805</v>
      </c>
      <c r="F103" s="25" t="s">
        <v>82</v>
      </c>
      <c r="G103" s="25" t="s">
        <v>76</v>
      </c>
      <c r="H103" s="25">
        <v>6</v>
      </c>
      <c r="I103" s="25" t="s">
        <v>80</v>
      </c>
      <c r="J103" s="25" t="s">
        <v>74</v>
      </c>
      <c r="K103" s="25" t="s">
        <v>69</v>
      </c>
      <c r="L103" s="25" t="s">
        <v>82</v>
      </c>
      <c r="M103" s="25" t="s">
        <v>83</v>
      </c>
      <c r="N103" s="25" t="s">
        <v>82</v>
      </c>
      <c r="O103" s="25">
        <v>81</v>
      </c>
      <c r="P103" s="25" t="s">
        <v>82</v>
      </c>
      <c r="Q103" s="25" t="s">
        <v>82</v>
      </c>
      <c r="R103" s="25" t="s">
        <v>72</v>
      </c>
      <c r="S103" s="25" t="s">
        <v>82</v>
      </c>
      <c r="T103" s="25">
        <v>81</v>
      </c>
      <c r="V103" s="25" t="s">
        <v>70</v>
      </c>
      <c r="X103" s="25" t="s">
        <v>80</v>
      </c>
      <c r="Y103" s="25" t="s">
        <v>79</v>
      </c>
    </row>
    <row r="104" spans="5:25" s="24" customFormat="1" hidden="1">
      <c r="E104" s="24">
        <v>806</v>
      </c>
      <c r="F104" s="25" t="s">
        <v>82</v>
      </c>
      <c r="G104" s="25" t="s">
        <v>76</v>
      </c>
      <c r="H104" s="25">
        <v>6</v>
      </c>
      <c r="I104" s="25" t="s">
        <v>80</v>
      </c>
      <c r="J104" s="25" t="s">
        <v>74</v>
      </c>
      <c r="K104" s="25" t="s">
        <v>69</v>
      </c>
      <c r="L104" s="25" t="s">
        <v>82</v>
      </c>
      <c r="M104" s="25" t="s">
        <v>83</v>
      </c>
      <c r="N104" s="25" t="s">
        <v>82</v>
      </c>
      <c r="O104" s="25">
        <v>81</v>
      </c>
      <c r="P104" s="25" t="s">
        <v>82</v>
      </c>
      <c r="Q104" s="25" t="s">
        <v>82</v>
      </c>
      <c r="R104" s="25" t="s">
        <v>72</v>
      </c>
      <c r="S104" s="25" t="s">
        <v>82</v>
      </c>
      <c r="T104" s="25">
        <v>81</v>
      </c>
      <c r="V104" s="25" t="s">
        <v>70</v>
      </c>
      <c r="X104" s="25" t="s">
        <v>80</v>
      </c>
      <c r="Y104" s="25" t="s">
        <v>79</v>
      </c>
    </row>
    <row r="105" spans="5:25" s="24" customFormat="1" hidden="1">
      <c r="E105" s="24">
        <v>807</v>
      </c>
      <c r="F105" s="25" t="s">
        <v>82</v>
      </c>
      <c r="G105" s="25" t="s">
        <v>76</v>
      </c>
      <c r="H105" s="25">
        <v>6</v>
      </c>
      <c r="I105" s="25" t="s">
        <v>80</v>
      </c>
      <c r="J105" s="25" t="s">
        <v>74</v>
      </c>
      <c r="K105" s="25" t="s">
        <v>69</v>
      </c>
      <c r="L105" s="25" t="s">
        <v>82</v>
      </c>
      <c r="M105" s="25" t="s">
        <v>83</v>
      </c>
      <c r="N105" s="25" t="s">
        <v>82</v>
      </c>
      <c r="O105" s="25">
        <v>81</v>
      </c>
      <c r="P105" s="25" t="s">
        <v>82</v>
      </c>
      <c r="Q105" s="25" t="s">
        <v>82</v>
      </c>
      <c r="R105" s="25" t="s">
        <v>72</v>
      </c>
      <c r="S105" s="25" t="s">
        <v>82</v>
      </c>
      <c r="T105" s="25">
        <v>81</v>
      </c>
      <c r="V105" s="25" t="s">
        <v>70</v>
      </c>
      <c r="X105" s="25" t="s">
        <v>80</v>
      </c>
      <c r="Y105" s="25" t="s">
        <v>79</v>
      </c>
    </row>
    <row r="106" spans="5:25" s="24" customFormat="1" hidden="1">
      <c r="E106" s="24">
        <v>908</v>
      </c>
      <c r="F106" s="25" t="s">
        <v>82</v>
      </c>
      <c r="G106" s="25" t="s">
        <v>76</v>
      </c>
      <c r="H106" s="25">
        <v>6</v>
      </c>
      <c r="I106" s="25" t="s">
        <v>80</v>
      </c>
      <c r="J106" s="25" t="s">
        <v>74</v>
      </c>
      <c r="K106" s="25" t="s">
        <v>69</v>
      </c>
      <c r="L106" s="25" t="s">
        <v>84</v>
      </c>
      <c r="M106" s="25" t="s">
        <v>83</v>
      </c>
      <c r="N106" s="25" t="s">
        <v>84</v>
      </c>
      <c r="O106" s="25">
        <v>91</v>
      </c>
      <c r="P106" s="25" t="s">
        <v>84</v>
      </c>
      <c r="Q106" s="25" t="s">
        <v>84</v>
      </c>
      <c r="R106" s="25" t="s">
        <v>72</v>
      </c>
      <c r="S106" s="25" t="s">
        <v>84</v>
      </c>
      <c r="T106" s="25">
        <v>91</v>
      </c>
      <c r="V106" s="25" t="s">
        <v>70</v>
      </c>
      <c r="X106" s="25" t="s">
        <v>80</v>
      </c>
      <c r="Y106" s="25" t="s">
        <v>79</v>
      </c>
    </row>
    <row r="107" spans="5:25" s="24" customFormat="1" hidden="1">
      <c r="E107" s="24">
        <v>909</v>
      </c>
      <c r="F107" s="25" t="s">
        <v>82</v>
      </c>
      <c r="G107" s="25" t="s">
        <v>76</v>
      </c>
      <c r="H107" s="25">
        <v>6</v>
      </c>
      <c r="I107" s="25" t="s">
        <v>80</v>
      </c>
      <c r="J107" s="25" t="s">
        <v>74</v>
      </c>
      <c r="K107" s="25" t="s">
        <v>69</v>
      </c>
      <c r="L107" s="25" t="s">
        <v>84</v>
      </c>
      <c r="M107" s="25" t="s">
        <v>83</v>
      </c>
      <c r="N107" s="25" t="s">
        <v>84</v>
      </c>
      <c r="O107" s="25">
        <v>91</v>
      </c>
      <c r="P107" s="25" t="s">
        <v>84</v>
      </c>
      <c r="Q107" s="25" t="s">
        <v>84</v>
      </c>
      <c r="R107" s="25" t="s">
        <v>72</v>
      </c>
      <c r="S107" s="25" t="s">
        <v>84</v>
      </c>
      <c r="T107" s="25">
        <v>91</v>
      </c>
      <c r="V107" s="25" t="s">
        <v>70</v>
      </c>
      <c r="X107" s="25" t="s">
        <v>80</v>
      </c>
      <c r="Y107" s="25" t="s">
        <v>79</v>
      </c>
    </row>
    <row r="108" spans="5:25" s="24" customFormat="1" hidden="1">
      <c r="E108" s="24">
        <v>910</v>
      </c>
      <c r="F108" s="25" t="s">
        <v>82</v>
      </c>
      <c r="G108" s="25" t="s">
        <v>76</v>
      </c>
      <c r="H108" s="25">
        <v>6</v>
      </c>
      <c r="I108" s="25" t="s">
        <v>80</v>
      </c>
      <c r="J108" s="25" t="s">
        <v>74</v>
      </c>
      <c r="K108" s="25" t="s">
        <v>69</v>
      </c>
      <c r="L108" s="25" t="s">
        <v>84</v>
      </c>
      <c r="M108" s="25" t="s">
        <v>83</v>
      </c>
      <c r="N108" s="25" t="s">
        <v>84</v>
      </c>
      <c r="O108" s="25">
        <v>91</v>
      </c>
      <c r="P108" s="25" t="s">
        <v>84</v>
      </c>
      <c r="Q108" s="25" t="s">
        <v>84</v>
      </c>
      <c r="R108" s="25" t="s">
        <v>72</v>
      </c>
      <c r="S108" s="25" t="s">
        <v>84</v>
      </c>
      <c r="T108" s="25">
        <v>91</v>
      </c>
      <c r="V108" s="25" t="s">
        <v>70</v>
      </c>
      <c r="X108" s="25" t="s">
        <v>80</v>
      </c>
      <c r="Y108" s="25" t="s">
        <v>79</v>
      </c>
    </row>
    <row r="109" spans="5:25" s="24" customFormat="1" hidden="1">
      <c r="E109" s="24">
        <v>911</v>
      </c>
      <c r="F109" s="25" t="s">
        <v>84</v>
      </c>
      <c r="G109" s="25" t="s">
        <v>76</v>
      </c>
      <c r="H109" s="25">
        <v>6</v>
      </c>
      <c r="I109" s="25" t="s">
        <v>80</v>
      </c>
      <c r="J109" s="25" t="s">
        <v>74</v>
      </c>
      <c r="K109" s="25" t="s">
        <v>69</v>
      </c>
      <c r="L109" s="25" t="s">
        <v>84</v>
      </c>
      <c r="M109" s="25" t="s">
        <v>83</v>
      </c>
      <c r="N109" s="25" t="s">
        <v>84</v>
      </c>
      <c r="O109" s="25">
        <v>91</v>
      </c>
      <c r="P109" s="25" t="s">
        <v>84</v>
      </c>
      <c r="Q109" s="25" t="s">
        <v>84</v>
      </c>
      <c r="R109" s="25" t="s">
        <v>72</v>
      </c>
      <c r="S109" s="25" t="s">
        <v>84</v>
      </c>
      <c r="T109" s="25">
        <v>91</v>
      </c>
      <c r="V109" s="25" t="s">
        <v>70</v>
      </c>
      <c r="X109" s="25" t="s">
        <v>80</v>
      </c>
      <c r="Y109" s="25" t="s">
        <v>79</v>
      </c>
    </row>
    <row r="110" spans="5:25" s="24" customFormat="1" hidden="1">
      <c r="E110" s="24">
        <v>912</v>
      </c>
      <c r="F110" s="25" t="s">
        <v>84</v>
      </c>
      <c r="G110" s="25" t="s">
        <v>76</v>
      </c>
      <c r="H110" s="25">
        <v>6</v>
      </c>
      <c r="I110" s="25" t="s">
        <v>80</v>
      </c>
      <c r="J110" s="25" t="s">
        <v>74</v>
      </c>
      <c r="K110" s="25" t="s">
        <v>69</v>
      </c>
      <c r="L110" s="25" t="s">
        <v>84</v>
      </c>
      <c r="M110" s="25" t="s">
        <v>83</v>
      </c>
      <c r="N110" s="25" t="s">
        <v>84</v>
      </c>
      <c r="O110" s="25">
        <v>91</v>
      </c>
      <c r="P110" s="25" t="s">
        <v>84</v>
      </c>
      <c r="Q110" s="25" t="s">
        <v>84</v>
      </c>
      <c r="R110" s="25" t="s">
        <v>72</v>
      </c>
      <c r="S110" s="25" t="s">
        <v>84</v>
      </c>
      <c r="T110" s="25">
        <v>91</v>
      </c>
      <c r="V110" s="25" t="s">
        <v>70</v>
      </c>
      <c r="X110" s="25" t="s">
        <v>80</v>
      </c>
      <c r="Y110" s="25" t="s">
        <v>79</v>
      </c>
    </row>
    <row r="111" spans="5:25" s="24" customFormat="1" hidden="1">
      <c r="E111" s="24">
        <v>901</v>
      </c>
      <c r="F111" s="25" t="s">
        <v>84</v>
      </c>
      <c r="G111" s="25" t="s">
        <v>76</v>
      </c>
      <c r="H111" s="25">
        <v>6</v>
      </c>
      <c r="I111" s="25" t="s">
        <v>80</v>
      </c>
      <c r="J111" s="25" t="s">
        <v>74</v>
      </c>
      <c r="K111" s="25" t="s">
        <v>69</v>
      </c>
      <c r="L111" s="25" t="s">
        <v>84</v>
      </c>
      <c r="M111" s="25" t="s">
        <v>83</v>
      </c>
      <c r="N111" s="25" t="s">
        <v>84</v>
      </c>
      <c r="O111" s="25">
        <v>91</v>
      </c>
      <c r="P111" s="25" t="s">
        <v>84</v>
      </c>
      <c r="Q111" s="25" t="s">
        <v>84</v>
      </c>
      <c r="R111" s="25" t="s">
        <v>72</v>
      </c>
      <c r="S111" s="25" t="s">
        <v>84</v>
      </c>
      <c r="T111" s="25">
        <v>91</v>
      </c>
      <c r="V111" s="25" t="s">
        <v>70</v>
      </c>
      <c r="X111" s="25" t="s">
        <v>80</v>
      </c>
      <c r="Y111" s="25" t="s">
        <v>79</v>
      </c>
    </row>
    <row r="112" spans="5:25" s="24" customFormat="1" hidden="1">
      <c r="E112" s="24">
        <v>902</v>
      </c>
      <c r="F112" s="25" t="s">
        <v>84</v>
      </c>
      <c r="G112" s="25" t="s">
        <v>76</v>
      </c>
      <c r="H112" s="25">
        <v>6</v>
      </c>
      <c r="I112" s="25" t="s">
        <v>80</v>
      </c>
      <c r="J112" s="25" t="s">
        <v>74</v>
      </c>
      <c r="K112" s="25" t="s">
        <v>69</v>
      </c>
      <c r="L112" s="25" t="s">
        <v>84</v>
      </c>
      <c r="M112" s="25" t="s">
        <v>83</v>
      </c>
      <c r="N112" s="25" t="s">
        <v>84</v>
      </c>
      <c r="O112" s="25">
        <v>91</v>
      </c>
      <c r="P112" s="25" t="s">
        <v>84</v>
      </c>
      <c r="Q112" s="25" t="s">
        <v>84</v>
      </c>
      <c r="R112" s="25" t="s">
        <v>72</v>
      </c>
      <c r="S112" s="25" t="s">
        <v>84</v>
      </c>
      <c r="T112" s="25">
        <v>91</v>
      </c>
      <c r="V112" s="25" t="s">
        <v>70</v>
      </c>
      <c r="X112" s="25" t="s">
        <v>80</v>
      </c>
      <c r="Y112" s="25" t="s">
        <v>79</v>
      </c>
    </row>
    <row r="113" spans="5:25" s="24" customFormat="1" hidden="1">
      <c r="E113" s="24">
        <v>903</v>
      </c>
      <c r="F113" s="25" t="s">
        <v>84</v>
      </c>
      <c r="G113" s="25" t="s">
        <v>76</v>
      </c>
      <c r="H113" s="25">
        <v>6</v>
      </c>
      <c r="I113" s="25" t="s">
        <v>80</v>
      </c>
      <c r="J113" s="25" t="s">
        <v>74</v>
      </c>
      <c r="K113" s="25" t="s">
        <v>69</v>
      </c>
      <c r="L113" s="25" t="s">
        <v>84</v>
      </c>
      <c r="M113" s="25" t="s">
        <v>83</v>
      </c>
      <c r="N113" s="25" t="s">
        <v>84</v>
      </c>
      <c r="O113" s="25">
        <v>91</v>
      </c>
      <c r="P113" s="25" t="s">
        <v>84</v>
      </c>
      <c r="Q113" s="25" t="s">
        <v>84</v>
      </c>
      <c r="R113" s="25" t="s">
        <v>72</v>
      </c>
      <c r="S113" s="25" t="s">
        <v>84</v>
      </c>
      <c r="T113" s="25">
        <v>91</v>
      </c>
      <c r="V113" s="25" t="s">
        <v>70</v>
      </c>
      <c r="X113" s="25" t="s">
        <v>80</v>
      </c>
      <c r="Y113" s="25" t="s">
        <v>79</v>
      </c>
    </row>
    <row r="114" spans="5:25" s="24" customFormat="1" hidden="1">
      <c r="E114" s="24">
        <v>904</v>
      </c>
      <c r="F114" s="25" t="s">
        <v>84</v>
      </c>
      <c r="G114" s="25" t="s">
        <v>76</v>
      </c>
      <c r="H114" s="25">
        <v>6</v>
      </c>
      <c r="I114" s="25" t="s">
        <v>80</v>
      </c>
      <c r="J114" s="25" t="s">
        <v>74</v>
      </c>
      <c r="K114" s="25" t="s">
        <v>69</v>
      </c>
      <c r="L114" s="25" t="s">
        <v>84</v>
      </c>
      <c r="M114" s="25" t="s">
        <v>83</v>
      </c>
      <c r="N114" s="25" t="s">
        <v>84</v>
      </c>
      <c r="O114" s="25">
        <v>91</v>
      </c>
      <c r="P114" s="25" t="s">
        <v>84</v>
      </c>
      <c r="Q114" s="25" t="s">
        <v>84</v>
      </c>
      <c r="R114" s="25" t="s">
        <v>72</v>
      </c>
      <c r="S114" s="25" t="s">
        <v>84</v>
      </c>
      <c r="T114" s="25">
        <v>91</v>
      </c>
      <c r="V114" s="25" t="s">
        <v>70</v>
      </c>
      <c r="X114" s="25" t="s">
        <v>80</v>
      </c>
      <c r="Y114" s="25" t="s">
        <v>79</v>
      </c>
    </row>
    <row r="115" spans="5:25" s="24" customFormat="1" hidden="1">
      <c r="E115" s="24">
        <v>905</v>
      </c>
      <c r="F115" s="25" t="s">
        <v>84</v>
      </c>
      <c r="G115" s="25" t="s">
        <v>76</v>
      </c>
      <c r="H115" s="25">
        <v>6</v>
      </c>
      <c r="I115" s="25" t="s">
        <v>80</v>
      </c>
      <c r="J115" s="25" t="s">
        <v>74</v>
      </c>
      <c r="K115" s="25" t="s">
        <v>69</v>
      </c>
      <c r="L115" s="25" t="s">
        <v>84</v>
      </c>
      <c r="M115" s="25" t="s">
        <v>83</v>
      </c>
      <c r="N115" s="25" t="s">
        <v>84</v>
      </c>
      <c r="O115" s="25">
        <v>91</v>
      </c>
      <c r="P115" s="25" t="s">
        <v>84</v>
      </c>
      <c r="Q115" s="25" t="s">
        <v>84</v>
      </c>
      <c r="R115" s="25" t="s">
        <v>72</v>
      </c>
      <c r="S115" s="25" t="s">
        <v>84</v>
      </c>
      <c r="T115" s="25">
        <v>91</v>
      </c>
      <c r="V115" s="25" t="s">
        <v>70</v>
      </c>
      <c r="X115" s="25" t="s">
        <v>80</v>
      </c>
      <c r="Y115" s="25" t="s">
        <v>79</v>
      </c>
    </row>
    <row r="116" spans="5:25" s="24" customFormat="1" hidden="1">
      <c r="E116" s="24">
        <v>906</v>
      </c>
      <c r="F116" s="25" t="s">
        <v>84</v>
      </c>
      <c r="G116" s="25" t="s">
        <v>76</v>
      </c>
      <c r="H116" s="25">
        <v>6</v>
      </c>
      <c r="I116" s="25" t="s">
        <v>80</v>
      </c>
      <c r="J116" s="25" t="s">
        <v>74</v>
      </c>
      <c r="K116" s="25" t="s">
        <v>69</v>
      </c>
      <c r="L116" s="25" t="s">
        <v>84</v>
      </c>
      <c r="M116" s="25" t="s">
        <v>83</v>
      </c>
      <c r="N116" s="25" t="s">
        <v>84</v>
      </c>
      <c r="O116" s="25">
        <v>91</v>
      </c>
      <c r="P116" s="25" t="s">
        <v>84</v>
      </c>
      <c r="Q116" s="25" t="s">
        <v>84</v>
      </c>
      <c r="R116" s="25" t="s">
        <v>72</v>
      </c>
      <c r="S116" s="25" t="s">
        <v>84</v>
      </c>
      <c r="T116" s="25">
        <v>91</v>
      </c>
      <c r="V116" s="25" t="s">
        <v>70</v>
      </c>
      <c r="X116" s="25" t="s">
        <v>80</v>
      </c>
      <c r="Y116" s="25" t="s">
        <v>79</v>
      </c>
    </row>
    <row r="117" spans="5:25" s="24" customFormat="1" hidden="1">
      <c r="E117" s="24">
        <v>907</v>
      </c>
      <c r="F117" s="25" t="s">
        <v>84</v>
      </c>
      <c r="G117" s="25" t="s">
        <v>76</v>
      </c>
      <c r="H117" s="25">
        <v>6</v>
      </c>
      <c r="I117" s="25" t="s">
        <v>80</v>
      </c>
      <c r="J117" s="25" t="s">
        <v>74</v>
      </c>
      <c r="K117" s="25" t="s">
        <v>69</v>
      </c>
      <c r="L117" s="25" t="s">
        <v>84</v>
      </c>
      <c r="M117" s="25" t="s">
        <v>83</v>
      </c>
      <c r="N117" s="25" t="s">
        <v>84</v>
      </c>
      <c r="O117" s="25">
        <v>91</v>
      </c>
      <c r="P117" s="25" t="s">
        <v>84</v>
      </c>
      <c r="Q117" s="25" t="s">
        <v>84</v>
      </c>
      <c r="R117" s="25" t="s">
        <v>72</v>
      </c>
      <c r="S117" s="25" t="s">
        <v>84</v>
      </c>
      <c r="T117" s="25">
        <v>91</v>
      </c>
      <c r="V117" s="25" t="s">
        <v>70</v>
      </c>
      <c r="X117" s="25" t="s">
        <v>80</v>
      </c>
      <c r="Y117" s="25" t="s">
        <v>79</v>
      </c>
    </row>
  </sheetData>
  <sheetProtection algorithmName="SHA-512" hashValue="oHbHv/NlcgH6WDebik9C0dBBGb+sIl6tkISDc9nGqOex64RkYPHb2JZKb93M399gMql08877NN9CGEPh0IArPg==" saltValue="N3+BD+BjAYwAkbeDIq0l0Q==" spinCount="100000" sheet="1" formatRows="0" selectLockedCells="1"/>
  <mergeCells count="19">
    <mergeCell ref="AC3:AE3"/>
    <mergeCell ref="B4:E4"/>
    <mergeCell ref="G4:J4"/>
    <mergeCell ref="K4:AE4"/>
    <mergeCell ref="B2:G2"/>
    <mergeCell ref="H2:J2"/>
    <mergeCell ref="K2:M2"/>
    <mergeCell ref="B3:G3"/>
    <mergeCell ref="W3:Y3"/>
    <mergeCell ref="AC2:AE2"/>
    <mergeCell ref="Z2:AB2"/>
    <mergeCell ref="W2:Y2"/>
    <mergeCell ref="Z3:AB3"/>
    <mergeCell ref="S2:V2"/>
    <mergeCell ref="H3:J3"/>
    <mergeCell ref="N3:O3"/>
    <mergeCell ref="P3:V3"/>
    <mergeCell ref="P2:Q2"/>
    <mergeCell ref="N2:O2"/>
  </mergeCells>
  <phoneticPr fontId="1" type="noConversion"/>
  <pageMargins left="0" right="0" top="0.15748031496062992" bottom="0.15748031496062992" header="0.31496062992125984" footer="0.31496062992125984"/>
  <pageSetup paperSize="9" scale="9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40"/>
  <sheetViews>
    <sheetView workbookViewId="0">
      <selection activeCell="M2" sqref="M2"/>
    </sheetView>
  </sheetViews>
  <sheetFormatPr defaultRowHeight="17"/>
  <cols>
    <col min="1" max="1" width="0.1796875" customWidth="1"/>
    <col min="2" max="29" width="3.6328125" customWidth="1"/>
    <col min="30" max="31" width="0.1796875" hidden="1" customWidth="1"/>
    <col min="32" max="35" width="4.6328125" hidden="1" customWidth="1"/>
    <col min="36" max="37" width="0" hidden="1" customWidth="1"/>
  </cols>
  <sheetData>
    <row r="1" spans="2:31" ht="1" customHeight="1" thickBot="1"/>
    <row r="2" spans="2:31" s="173" customFormat="1" ht="14" customHeight="1">
      <c r="B2" s="214" t="s">
        <v>9</v>
      </c>
      <c r="C2" s="215"/>
      <c r="D2" s="245"/>
      <c r="E2" s="246" t="str">
        <f>IF(M2=4,"魏氏兒童智力量表４",IF(M2=5,"魏氏兒童智力量表５", "魏氏兒童智力量表"))</f>
        <v>魏氏兒童智力量表</v>
      </c>
      <c r="F2" s="247"/>
      <c r="G2" s="247"/>
      <c r="H2" s="247"/>
      <c r="I2" s="247"/>
      <c r="J2" s="247"/>
      <c r="K2" s="248" t="s">
        <v>10</v>
      </c>
      <c r="L2" s="249"/>
      <c r="M2" s="10"/>
      <c r="N2" s="247" t="s">
        <v>11</v>
      </c>
      <c r="O2" s="247"/>
      <c r="P2" s="247"/>
      <c r="Q2" s="250"/>
      <c r="R2" s="251" t="s">
        <v>12</v>
      </c>
      <c r="S2" s="215"/>
      <c r="T2" s="245"/>
      <c r="U2" s="220"/>
      <c r="V2" s="221"/>
      <c r="W2" s="222"/>
      <c r="X2" s="237" t="s">
        <v>13</v>
      </c>
      <c r="Y2" s="237"/>
      <c r="Z2" s="237"/>
      <c r="AA2" s="11"/>
      <c r="AB2" s="10"/>
      <c r="AC2" s="12"/>
      <c r="AD2" s="238"/>
      <c r="AE2" s="238"/>
    </row>
    <row r="3" spans="2:31" s="173" customFormat="1" ht="14" customHeight="1">
      <c r="B3" s="239" t="s">
        <v>14</v>
      </c>
      <c r="C3" s="240"/>
      <c r="D3" s="241"/>
      <c r="E3" s="242"/>
      <c r="F3" s="243" t="str">
        <f>IF(M2=4,"全量表",IF(M2=5,"全量表",""))</f>
        <v/>
      </c>
      <c r="G3" s="244"/>
      <c r="H3" s="228"/>
      <c r="I3" s="229"/>
      <c r="J3" s="243" t="str">
        <f>IF(M2=4,"語文理解",IF(M2=5,"語文理解",""))</f>
        <v/>
      </c>
      <c r="K3" s="244"/>
      <c r="L3" s="228"/>
      <c r="M3" s="229"/>
      <c r="N3" s="243" t="str">
        <f>IF(M2=4,"知覺推理",IF(M2=5,"視覺空間",""))</f>
        <v/>
      </c>
      <c r="O3" s="244"/>
      <c r="P3" s="228"/>
      <c r="Q3" s="229"/>
      <c r="R3" s="243" t="str">
        <f>IF(M2=4,"工作記憶",IF(M2=5,"流體推理",""))</f>
        <v/>
      </c>
      <c r="S3" s="244"/>
      <c r="T3" s="228"/>
      <c r="U3" s="229"/>
      <c r="V3" s="230" t="str">
        <f>IF(M2=4,"處理速度",IF(M2=5,"工作記憶",""))</f>
        <v/>
      </c>
      <c r="W3" s="231"/>
      <c r="X3" s="232"/>
      <c r="Y3" s="233"/>
      <c r="Z3" s="234" t="str">
        <f>IF(M2=4,"",IF(M2=5,"處理速度",""))</f>
        <v/>
      </c>
      <c r="AA3" s="234"/>
      <c r="AB3" s="232"/>
      <c r="AC3" s="235"/>
      <c r="AD3" s="236"/>
      <c r="AE3" s="236"/>
    </row>
    <row r="4" spans="2:31" s="173" customFormat="1" ht="14" customHeight="1" thickBot="1">
      <c r="B4" s="223" t="s">
        <v>15</v>
      </c>
      <c r="C4" s="224"/>
      <c r="D4" s="224"/>
      <c r="E4" s="224"/>
      <c r="F4" s="225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7"/>
      <c r="AD4" s="174"/>
      <c r="AE4" s="174"/>
    </row>
    <row r="5" spans="2:31" ht="5" hidden="1" customHeight="1">
      <c r="B5" s="14"/>
      <c r="C5" s="15"/>
      <c r="D5" s="15"/>
      <c r="E5" s="15"/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3"/>
      <c r="AE5" s="13"/>
    </row>
    <row r="6" spans="2:31" ht="6" hidden="1" customHeight="1">
      <c r="B6" s="14"/>
      <c r="C6" s="15"/>
      <c r="D6" s="15"/>
      <c r="E6" s="15"/>
      <c r="F6" s="1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3"/>
      <c r="AE6" s="13"/>
    </row>
    <row r="7" spans="2:31" ht="6" hidden="1" customHeight="1">
      <c r="B7" s="14"/>
      <c r="C7" s="15"/>
      <c r="D7" s="15"/>
      <c r="E7" s="15"/>
      <c r="F7" s="18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3"/>
      <c r="AE7" s="13"/>
    </row>
    <row r="8" spans="2:31" ht="6" hidden="1" customHeight="1">
      <c r="B8" s="14"/>
      <c r="C8" s="15"/>
      <c r="D8" s="15"/>
      <c r="E8" s="15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13"/>
      <c r="AE8" s="13"/>
    </row>
    <row r="9" spans="2:31" ht="6" hidden="1" customHeight="1"/>
    <row r="10" spans="2:31" ht="17" hidden="1" customHeight="1"/>
    <row r="11" spans="2:31" ht="17" hidden="1" customHeight="1"/>
    <row r="12" spans="2:31" ht="17" hidden="1" customHeight="1"/>
    <row r="13" spans="2:31" ht="17" hidden="1" customHeight="1"/>
    <row r="14" spans="2:31" hidden="1"/>
    <row r="15" spans="2:31" hidden="1"/>
    <row r="16" spans="2:31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</sheetData>
  <sheetProtection algorithmName="SHA-512" hashValue="91p0fBGsEnpQM4Dfpov9peL/0veKgIMqqhdckk4y4QkqnOjB9T4F0I1x/oWGr7YcYDthjQFExenCjuSfyJfMLg==" saltValue="WLhutZhp+DteX0Ct+hOTuA==" spinCount="100000" sheet="1" objects="1" scenarios="1" selectLockedCells="1"/>
  <mergeCells count="24">
    <mergeCell ref="AD3:AE3"/>
    <mergeCell ref="X2:Z2"/>
    <mergeCell ref="AD2:AE2"/>
    <mergeCell ref="B3:E3"/>
    <mergeCell ref="F3:G3"/>
    <mergeCell ref="H3:I3"/>
    <mergeCell ref="J3:K3"/>
    <mergeCell ref="L3:M3"/>
    <mergeCell ref="N3:O3"/>
    <mergeCell ref="P3:Q3"/>
    <mergeCell ref="R3:S3"/>
    <mergeCell ref="B2:D2"/>
    <mergeCell ref="E2:J2"/>
    <mergeCell ref="K2:L2"/>
    <mergeCell ref="N2:Q2"/>
    <mergeCell ref="R2:T2"/>
    <mergeCell ref="U2:W2"/>
    <mergeCell ref="B4:E4"/>
    <mergeCell ref="F4:AC4"/>
    <mergeCell ref="T3:U3"/>
    <mergeCell ref="V3:W3"/>
    <mergeCell ref="X3:Y3"/>
    <mergeCell ref="Z3:AA3"/>
    <mergeCell ref="AB3:AC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AF117"/>
  <sheetViews>
    <sheetView tabSelected="1" zoomScaleNormal="100" workbookViewId="0">
      <selection activeCell="AC3" sqref="AC3:AE3"/>
    </sheetView>
  </sheetViews>
  <sheetFormatPr defaultRowHeight="17"/>
  <cols>
    <col min="1" max="1" width="0.1796875" customWidth="1"/>
    <col min="2" max="31" width="3.6328125" customWidth="1"/>
    <col min="32" max="32" width="0.36328125" hidden="1" customWidth="1"/>
    <col min="33" max="33" width="0" hidden="1" customWidth="1"/>
  </cols>
  <sheetData>
    <row r="1" spans="2:31" ht="1" customHeight="1" thickBot="1"/>
    <row r="2" spans="2:31">
      <c r="B2" s="218" t="s">
        <v>85</v>
      </c>
      <c r="C2" s="219"/>
      <c r="D2" s="219"/>
      <c r="E2" s="219"/>
      <c r="F2" s="219"/>
      <c r="G2" s="276"/>
      <c r="H2" s="275" t="s">
        <v>86</v>
      </c>
      <c r="I2" s="219"/>
      <c r="J2" s="276"/>
      <c r="K2" s="277" t="s">
        <v>94</v>
      </c>
      <c r="L2" s="278"/>
      <c r="M2" s="279"/>
      <c r="N2" s="305" t="s">
        <v>18</v>
      </c>
      <c r="O2" s="545"/>
      <c r="P2" s="307" t="s">
        <v>87</v>
      </c>
      <c r="Q2" s="308"/>
      <c r="R2" s="171"/>
      <c r="S2" s="858" t="str">
        <f>IF(R2=1,"G34",IF(R2=2, "G56",IF(R2=3,"G79","")))</f>
        <v/>
      </c>
      <c r="T2" s="859"/>
      <c r="U2" s="859"/>
      <c r="V2" s="860"/>
      <c r="W2" s="275" t="s">
        <v>114</v>
      </c>
      <c r="X2" s="219"/>
      <c r="Y2" s="276"/>
      <c r="Z2" s="275" t="s">
        <v>500</v>
      </c>
      <c r="AA2" s="219"/>
      <c r="AB2" s="276"/>
      <c r="AC2" s="275" t="s">
        <v>89</v>
      </c>
      <c r="AD2" s="219"/>
      <c r="AE2" s="487"/>
    </row>
    <row r="3" spans="2:31">
      <c r="B3" s="779" t="s">
        <v>501</v>
      </c>
      <c r="C3" s="417"/>
      <c r="D3" s="417"/>
      <c r="E3" s="417"/>
      <c r="F3" s="417"/>
      <c r="G3" s="418"/>
      <c r="H3" s="321"/>
      <c r="I3" s="322"/>
      <c r="J3" s="323"/>
      <c r="K3" s="41"/>
      <c r="L3" s="42"/>
      <c r="M3" s="42"/>
      <c r="N3" s="546" t="str">
        <f>IF(H7=1,VLOOKUP(F7,E10:T117,15,FALSE),"")</f>
        <v/>
      </c>
      <c r="O3" s="547"/>
      <c r="P3" s="861" t="s">
        <v>502</v>
      </c>
      <c r="Q3" s="548"/>
      <c r="R3" s="548"/>
      <c r="S3" s="548"/>
      <c r="T3" s="548"/>
      <c r="U3" s="548"/>
      <c r="V3" s="862"/>
      <c r="W3" s="413"/>
      <c r="X3" s="431"/>
      <c r="Y3" s="414"/>
      <c r="Z3" s="630"/>
      <c r="AA3" s="198"/>
      <c r="AB3" s="631"/>
      <c r="AC3" s="630"/>
      <c r="AD3" s="198"/>
      <c r="AE3" s="199"/>
    </row>
    <row r="4" spans="2:31" ht="17.5" thickBot="1">
      <c r="B4" s="491" t="s">
        <v>17</v>
      </c>
      <c r="C4" s="492"/>
      <c r="D4" s="492"/>
      <c r="E4" s="493"/>
      <c r="F4" s="71"/>
      <c r="G4" s="503" t="s">
        <v>24</v>
      </c>
      <c r="H4" s="504"/>
      <c r="I4" s="504"/>
      <c r="J4" s="505"/>
      <c r="K4" s="506"/>
      <c r="L4" s="507"/>
      <c r="M4" s="507"/>
      <c r="N4" s="507"/>
      <c r="O4" s="507"/>
      <c r="P4" s="507"/>
      <c r="Q4" s="507"/>
      <c r="R4" s="507"/>
      <c r="S4" s="507"/>
      <c r="T4" s="507"/>
      <c r="U4" s="507"/>
      <c r="V4" s="507"/>
      <c r="W4" s="507"/>
      <c r="X4" s="507"/>
      <c r="Y4" s="507"/>
      <c r="Z4" s="507"/>
      <c r="AA4" s="507"/>
      <c r="AB4" s="507"/>
      <c r="AC4" s="507"/>
      <c r="AD4" s="507"/>
      <c r="AE4" s="508"/>
    </row>
    <row r="5" spans="2:31" ht="7" hidden="1" customHeight="1">
      <c r="B5" s="43"/>
      <c r="C5" s="43"/>
      <c r="D5" s="43"/>
      <c r="E5" s="43"/>
      <c r="F5" s="44"/>
      <c r="G5" s="43"/>
      <c r="H5" s="45"/>
      <c r="I5" s="45"/>
      <c r="J5" s="45"/>
      <c r="K5" s="46"/>
    </row>
    <row r="6" spans="2:31" s="24" customFormat="1" hidden="1">
      <c r="B6" s="47" t="s">
        <v>501</v>
      </c>
      <c r="S6" s="31"/>
      <c r="T6" s="114"/>
    </row>
    <row r="7" spans="2:31" s="24" customFormat="1" hidden="1">
      <c r="E7" s="25" t="s">
        <v>209</v>
      </c>
      <c r="F7" s="24">
        <f>F4*100+L3</f>
        <v>0</v>
      </c>
      <c r="G7" s="25" t="s">
        <v>140</v>
      </c>
      <c r="H7" s="24">
        <f>IF(AND(F7&gt;300,F4*L3&gt;0,F4&lt;10,L3&lt;13),1,0)</f>
        <v>0</v>
      </c>
      <c r="I7" s="30"/>
      <c r="J7" s="30"/>
      <c r="K7" s="30"/>
      <c r="L7" s="30"/>
      <c r="M7" s="30"/>
      <c r="N7" s="30"/>
      <c r="O7" s="30"/>
      <c r="P7" s="30"/>
      <c r="Q7" s="30"/>
      <c r="S7" s="31"/>
      <c r="T7" s="114"/>
    </row>
    <row r="8" spans="2:31" s="24" customFormat="1" hidden="1">
      <c r="I8" s="30"/>
      <c r="J8" s="30"/>
      <c r="K8" s="30"/>
      <c r="L8" s="30"/>
      <c r="M8" s="30"/>
      <c r="N8" s="30"/>
      <c r="O8" s="30"/>
      <c r="P8" s="30"/>
      <c r="Q8" s="30"/>
      <c r="S8" s="31"/>
      <c r="T8" s="114"/>
    </row>
    <row r="9" spans="2:31" s="24" customFormat="1" hidden="1">
      <c r="B9" s="24" t="s">
        <v>28</v>
      </c>
      <c r="F9" s="25" t="s">
        <v>26</v>
      </c>
      <c r="G9" s="25" t="s">
        <v>29</v>
      </c>
      <c r="H9" s="25" t="s">
        <v>30</v>
      </c>
      <c r="I9" s="25" t="s">
        <v>31</v>
      </c>
      <c r="J9" s="25" t="s">
        <v>32</v>
      </c>
      <c r="K9" s="25" t="s">
        <v>33</v>
      </c>
      <c r="L9" s="25" t="s">
        <v>34</v>
      </c>
      <c r="M9" s="25" t="s">
        <v>35</v>
      </c>
      <c r="N9" s="25" t="s">
        <v>36</v>
      </c>
      <c r="O9" s="25" t="s">
        <v>37</v>
      </c>
      <c r="P9" s="25" t="s">
        <v>38</v>
      </c>
      <c r="Q9" s="25" t="s">
        <v>39</v>
      </c>
      <c r="R9" s="25" t="s">
        <v>40</v>
      </c>
      <c r="S9" s="25" t="s">
        <v>41</v>
      </c>
      <c r="T9" s="25" t="s">
        <v>42</v>
      </c>
      <c r="V9" s="25" t="s">
        <v>43</v>
      </c>
      <c r="X9" s="25" t="s">
        <v>44</v>
      </c>
    </row>
    <row r="10" spans="2:31" s="24" customFormat="1" hidden="1">
      <c r="B10" s="34">
        <v>1</v>
      </c>
      <c r="C10" s="35" t="s">
        <v>45</v>
      </c>
      <c r="E10" s="24">
        <v>108</v>
      </c>
      <c r="F10" s="36" t="s">
        <v>46</v>
      </c>
      <c r="G10" s="36" t="s">
        <v>46</v>
      </c>
      <c r="H10" s="36">
        <v>0</v>
      </c>
      <c r="I10" s="36" t="s">
        <v>46</v>
      </c>
      <c r="J10" s="36" t="s">
        <v>46</v>
      </c>
      <c r="K10" s="36" t="s">
        <v>46</v>
      </c>
      <c r="L10" s="36" t="s">
        <v>46</v>
      </c>
      <c r="M10" s="25" t="s">
        <v>47</v>
      </c>
      <c r="N10" s="25" t="s">
        <v>48</v>
      </c>
      <c r="O10" s="36" t="s">
        <v>46</v>
      </c>
      <c r="P10" s="36" t="s">
        <v>46</v>
      </c>
      <c r="Q10" s="36" t="s">
        <v>46</v>
      </c>
      <c r="R10" s="25" t="s">
        <v>49</v>
      </c>
      <c r="S10" s="25" t="s">
        <v>50</v>
      </c>
      <c r="T10" s="36" t="s">
        <v>46</v>
      </c>
      <c r="V10" s="36" t="s">
        <v>46</v>
      </c>
      <c r="X10" s="37" t="s">
        <v>51</v>
      </c>
      <c r="Y10" s="37" t="s">
        <v>51</v>
      </c>
    </row>
    <row r="11" spans="2:31" s="24" customFormat="1" hidden="1">
      <c r="B11" s="34">
        <v>2</v>
      </c>
      <c r="C11" s="35" t="s">
        <v>52</v>
      </c>
      <c r="E11" s="24">
        <v>109</v>
      </c>
      <c r="F11" s="36" t="s">
        <v>46</v>
      </c>
      <c r="G11" s="36" t="s">
        <v>46</v>
      </c>
      <c r="H11" s="36">
        <v>0</v>
      </c>
      <c r="I11" s="36" t="s">
        <v>46</v>
      </c>
      <c r="J11" s="36" t="s">
        <v>46</v>
      </c>
      <c r="K11" s="36" t="s">
        <v>46</v>
      </c>
      <c r="L11" s="36" t="s">
        <v>46</v>
      </c>
      <c r="M11" s="25" t="s">
        <v>47</v>
      </c>
      <c r="N11" s="25" t="s">
        <v>48</v>
      </c>
      <c r="O11" s="36" t="s">
        <v>46</v>
      </c>
      <c r="P11" s="36" t="s">
        <v>46</v>
      </c>
      <c r="Q11" s="36" t="s">
        <v>46</v>
      </c>
      <c r="R11" s="25" t="s">
        <v>49</v>
      </c>
      <c r="S11" s="25" t="s">
        <v>50</v>
      </c>
      <c r="T11" s="36" t="s">
        <v>46</v>
      </c>
      <c r="V11" s="36" t="s">
        <v>46</v>
      </c>
      <c r="X11" s="37" t="s">
        <v>51</v>
      </c>
      <c r="Y11" s="37" t="s">
        <v>51</v>
      </c>
    </row>
    <row r="12" spans="2:31" s="24" customFormat="1" hidden="1">
      <c r="B12" s="34">
        <v>3</v>
      </c>
      <c r="C12" s="35" t="s">
        <v>53</v>
      </c>
      <c r="E12" s="24">
        <v>110</v>
      </c>
      <c r="F12" s="36" t="s">
        <v>46</v>
      </c>
      <c r="G12" s="36" t="s">
        <v>46</v>
      </c>
      <c r="H12" s="36">
        <v>0</v>
      </c>
      <c r="I12" s="36" t="s">
        <v>46</v>
      </c>
      <c r="J12" s="36" t="s">
        <v>46</v>
      </c>
      <c r="K12" s="36" t="s">
        <v>46</v>
      </c>
      <c r="L12" s="36" t="s">
        <v>46</v>
      </c>
      <c r="M12" s="25" t="s">
        <v>47</v>
      </c>
      <c r="N12" s="25" t="s">
        <v>48</v>
      </c>
      <c r="O12" s="36" t="s">
        <v>46</v>
      </c>
      <c r="P12" s="36" t="s">
        <v>46</v>
      </c>
      <c r="Q12" s="36" t="s">
        <v>46</v>
      </c>
      <c r="R12" s="25" t="s">
        <v>49</v>
      </c>
      <c r="S12" s="25" t="s">
        <v>50</v>
      </c>
      <c r="T12" s="36" t="s">
        <v>46</v>
      </c>
      <c r="V12" s="36" t="s">
        <v>46</v>
      </c>
      <c r="X12" s="37" t="s">
        <v>51</v>
      </c>
      <c r="Y12" s="37" t="s">
        <v>51</v>
      </c>
    </row>
    <row r="13" spans="2:31" s="24" customFormat="1" hidden="1">
      <c r="B13" s="34">
        <v>4</v>
      </c>
      <c r="C13" s="35" t="s">
        <v>54</v>
      </c>
      <c r="E13" s="24">
        <v>111</v>
      </c>
      <c r="F13" s="25" t="s">
        <v>50</v>
      </c>
      <c r="G13" s="36" t="s">
        <v>46</v>
      </c>
      <c r="H13" s="36">
        <v>0</v>
      </c>
      <c r="I13" s="36" t="s">
        <v>46</v>
      </c>
      <c r="J13" s="25" t="s">
        <v>48</v>
      </c>
      <c r="K13" s="25" t="s">
        <v>55</v>
      </c>
      <c r="L13" s="25" t="s">
        <v>48</v>
      </c>
      <c r="M13" s="25" t="s">
        <v>47</v>
      </c>
      <c r="N13" s="25" t="s">
        <v>48</v>
      </c>
      <c r="O13" s="36" t="s">
        <v>46</v>
      </c>
      <c r="P13" s="36" t="s">
        <v>46</v>
      </c>
      <c r="Q13" s="25" t="s">
        <v>50</v>
      </c>
      <c r="R13" s="25" t="s">
        <v>49</v>
      </c>
      <c r="S13" s="25" t="s">
        <v>50</v>
      </c>
      <c r="T13" s="25">
        <v>11</v>
      </c>
      <c r="V13" s="25" t="s">
        <v>50</v>
      </c>
      <c r="X13" s="37" t="s">
        <v>51</v>
      </c>
      <c r="Y13" s="37" t="s">
        <v>51</v>
      </c>
    </row>
    <row r="14" spans="2:31" s="24" customFormat="1" hidden="1">
      <c r="B14" s="34">
        <v>5</v>
      </c>
      <c r="C14" s="35" t="s">
        <v>56</v>
      </c>
      <c r="E14" s="24">
        <v>112</v>
      </c>
      <c r="F14" s="25" t="s">
        <v>50</v>
      </c>
      <c r="G14" s="36" t="s">
        <v>46</v>
      </c>
      <c r="H14" s="36">
        <v>0</v>
      </c>
      <c r="I14" s="36" t="s">
        <v>46</v>
      </c>
      <c r="J14" s="25" t="s">
        <v>48</v>
      </c>
      <c r="K14" s="25" t="s">
        <v>55</v>
      </c>
      <c r="L14" s="25" t="s">
        <v>48</v>
      </c>
      <c r="M14" s="25" t="s">
        <v>47</v>
      </c>
      <c r="N14" s="25" t="s">
        <v>48</v>
      </c>
      <c r="O14" s="36" t="s">
        <v>46</v>
      </c>
      <c r="P14" s="36" t="s">
        <v>46</v>
      </c>
      <c r="Q14" s="25" t="s">
        <v>50</v>
      </c>
      <c r="R14" s="25" t="s">
        <v>49</v>
      </c>
      <c r="S14" s="25" t="s">
        <v>50</v>
      </c>
      <c r="T14" s="25">
        <v>11</v>
      </c>
      <c r="V14" s="25" t="s">
        <v>50</v>
      </c>
      <c r="X14" s="37" t="s">
        <v>51</v>
      </c>
      <c r="Y14" s="37" t="s">
        <v>51</v>
      </c>
    </row>
    <row r="15" spans="2:31" s="24" customFormat="1" hidden="1">
      <c r="B15" s="34">
        <v>6</v>
      </c>
      <c r="C15" s="35" t="s">
        <v>57</v>
      </c>
      <c r="E15" s="24">
        <v>101</v>
      </c>
      <c r="F15" s="25" t="s">
        <v>50</v>
      </c>
      <c r="G15" s="36" t="s">
        <v>46</v>
      </c>
      <c r="H15" s="36">
        <v>0</v>
      </c>
      <c r="I15" s="36" t="s">
        <v>46</v>
      </c>
      <c r="J15" s="25" t="s">
        <v>48</v>
      </c>
      <c r="K15" s="25" t="s">
        <v>55</v>
      </c>
      <c r="L15" s="25" t="s">
        <v>48</v>
      </c>
      <c r="M15" s="25" t="s">
        <v>47</v>
      </c>
      <c r="N15" s="25" t="s">
        <v>48</v>
      </c>
      <c r="O15" s="36" t="s">
        <v>46</v>
      </c>
      <c r="P15" s="36" t="s">
        <v>46</v>
      </c>
      <c r="Q15" s="25" t="s">
        <v>50</v>
      </c>
      <c r="R15" s="25" t="s">
        <v>49</v>
      </c>
      <c r="S15" s="25" t="s">
        <v>50</v>
      </c>
      <c r="T15" s="25">
        <v>11</v>
      </c>
      <c r="V15" s="25" t="s">
        <v>50</v>
      </c>
      <c r="X15" s="37" t="s">
        <v>51</v>
      </c>
      <c r="Y15" s="37" t="s">
        <v>51</v>
      </c>
    </row>
    <row r="16" spans="2:31" s="24" customFormat="1" hidden="1">
      <c r="B16" s="34">
        <v>7</v>
      </c>
      <c r="C16" s="35" t="s">
        <v>58</v>
      </c>
      <c r="E16" s="24">
        <v>102</v>
      </c>
      <c r="F16" s="25" t="s">
        <v>50</v>
      </c>
      <c r="G16" s="36" t="s">
        <v>46</v>
      </c>
      <c r="H16" s="36">
        <v>0</v>
      </c>
      <c r="I16" s="36" t="s">
        <v>46</v>
      </c>
      <c r="J16" s="25" t="s">
        <v>48</v>
      </c>
      <c r="K16" s="25" t="s">
        <v>55</v>
      </c>
      <c r="L16" s="25" t="s">
        <v>59</v>
      </c>
      <c r="M16" s="25" t="s">
        <v>47</v>
      </c>
      <c r="N16" s="25" t="s">
        <v>59</v>
      </c>
      <c r="O16" s="36" t="s">
        <v>46</v>
      </c>
      <c r="P16" s="36" t="s">
        <v>46</v>
      </c>
      <c r="Q16" s="25" t="s">
        <v>50</v>
      </c>
      <c r="R16" s="25" t="s">
        <v>49</v>
      </c>
      <c r="S16" s="25" t="s">
        <v>50</v>
      </c>
      <c r="T16" s="25">
        <v>11</v>
      </c>
      <c r="V16" s="25" t="s">
        <v>50</v>
      </c>
      <c r="X16" s="37" t="s">
        <v>51</v>
      </c>
      <c r="Y16" s="37" t="s">
        <v>51</v>
      </c>
    </row>
    <row r="17" spans="2:25" s="24" customFormat="1" hidden="1">
      <c r="B17" s="34">
        <v>8</v>
      </c>
      <c r="C17" s="35" t="s">
        <v>60</v>
      </c>
      <c r="E17" s="24">
        <v>103</v>
      </c>
      <c r="F17" s="25" t="s">
        <v>50</v>
      </c>
      <c r="G17" s="36" t="s">
        <v>46</v>
      </c>
      <c r="H17" s="36">
        <v>0</v>
      </c>
      <c r="I17" s="36" t="s">
        <v>46</v>
      </c>
      <c r="J17" s="25" t="s">
        <v>48</v>
      </c>
      <c r="K17" s="25" t="s">
        <v>55</v>
      </c>
      <c r="L17" s="25" t="s">
        <v>59</v>
      </c>
      <c r="M17" s="25" t="s">
        <v>47</v>
      </c>
      <c r="N17" s="25" t="s">
        <v>59</v>
      </c>
      <c r="O17" s="36" t="s">
        <v>46</v>
      </c>
      <c r="P17" s="36" t="s">
        <v>46</v>
      </c>
      <c r="Q17" s="25" t="s">
        <v>50</v>
      </c>
      <c r="R17" s="25" t="s">
        <v>49</v>
      </c>
      <c r="S17" s="25" t="s">
        <v>50</v>
      </c>
      <c r="T17" s="25">
        <v>11</v>
      </c>
      <c r="V17" s="25" t="s">
        <v>50</v>
      </c>
      <c r="X17" s="37" t="s">
        <v>51</v>
      </c>
      <c r="Y17" s="37" t="s">
        <v>51</v>
      </c>
    </row>
    <row r="18" spans="2:25" s="24" customFormat="1" hidden="1">
      <c r="B18" s="34">
        <v>9</v>
      </c>
      <c r="C18" s="35" t="s">
        <v>61</v>
      </c>
      <c r="E18" s="24">
        <v>104</v>
      </c>
      <c r="F18" s="25" t="s">
        <v>50</v>
      </c>
      <c r="G18" s="36" t="s">
        <v>46</v>
      </c>
      <c r="H18" s="36">
        <v>0</v>
      </c>
      <c r="I18" s="36" t="s">
        <v>46</v>
      </c>
      <c r="J18" s="25" t="s">
        <v>48</v>
      </c>
      <c r="K18" s="25" t="s">
        <v>55</v>
      </c>
      <c r="L18" s="25" t="s">
        <v>59</v>
      </c>
      <c r="M18" s="25" t="s">
        <v>47</v>
      </c>
      <c r="N18" s="25" t="s">
        <v>59</v>
      </c>
      <c r="O18" s="36" t="s">
        <v>46</v>
      </c>
      <c r="P18" s="36" t="s">
        <v>46</v>
      </c>
      <c r="Q18" s="25" t="s">
        <v>50</v>
      </c>
      <c r="R18" s="25" t="s">
        <v>49</v>
      </c>
      <c r="S18" s="25" t="s">
        <v>50</v>
      </c>
      <c r="T18" s="25">
        <v>11</v>
      </c>
      <c r="V18" s="25" t="s">
        <v>50</v>
      </c>
      <c r="X18" s="37" t="s">
        <v>51</v>
      </c>
      <c r="Y18" s="37" t="s">
        <v>51</v>
      </c>
    </row>
    <row r="19" spans="2:25" s="24" customFormat="1" hidden="1">
      <c r="E19" s="24">
        <v>105</v>
      </c>
      <c r="F19" s="25" t="s">
        <v>50</v>
      </c>
      <c r="G19" s="36" t="s">
        <v>46</v>
      </c>
      <c r="H19" s="36">
        <v>0</v>
      </c>
      <c r="I19" s="36" t="s">
        <v>46</v>
      </c>
      <c r="J19" s="25" t="s">
        <v>59</v>
      </c>
      <c r="K19" s="25" t="s">
        <v>55</v>
      </c>
      <c r="L19" s="25" t="s">
        <v>59</v>
      </c>
      <c r="M19" s="25" t="s">
        <v>47</v>
      </c>
      <c r="N19" s="25" t="s">
        <v>59</v>
      </c>
      <c r="O19" s="36" t="s">
        <v>46</v>
      </c>
      <c r="P19" s="36" t="s">
        <v>46</v>
      </c>
      <c r="Q19" s="25" t="s">
        <v>50</v>
      </c>
      <c r="R19" s="25" t="s">
        <v>49</v>
      </c>
      <c r="S19" s="25" t="s">
        <v>50</v>
      </c>
      <c r="T19" s="25">
        <v>11</v>
      </c>
      <c r="V19" s="25" t="s">
        <v>50</v>
      </c>
      <c r="X19" s="37" t="s">
        <v>51</v>
      </c>
      <c r="Y19" s="37" t="s">
        <v>51</v>
      </c>
    </row>
    <row r="20" spans="2:25" s="24" customFormat="1" hidden="1">
      <c r="E20" s="24">
        <v>106</v>
      </c>
      <c r="F20" s="25" t="s">
        <v>50</v>
      </c>
      <c r="G20" s="36" t="s">
        <v>46</v>
      </c>
      <c r="H20" s="36">
        <v>0</v>
      </c>
      <c r="I20" s="36" t="s">
        <v>46</v>
      </c>
      <c r="J20" s="25" t="s">
        <v>59</v>
      </c>
      <c r="K20" s="25" t="s">
        <v>55</v>
      </c>
      <c r="L20" s="25" t="s">
        <v>59</v>
      </c>
      <c r="M20" s="25" t="s">
        <v>47</v>
      </c>
      <c r="N20" s="25" t="s">
        <v>59</v>
      </c>
      <c r="O20" s="36" t="s">
        <v>46</v>
      </c>
      <c r="P20" s="36" t="s">
        <v>46</v>
      </c>
      <c r="Q20" s="25" t="s">
        <v>50</v>
      </c>
      <c r="R20" s="25" t="s">
        <v>49</v>
      </c>
      <c r="S20" s="25" t="s">
        <v>50</v>
      </c>
      <c r="T20" s="25">
        <v>11</v>
      </c>
      <c r="V20" s="25" t="s">
        <v>50</v>
      </c>
      <c r="X20" s="37" t="s">
        <v>51</v>
      </c>
      <c r="Y20" s="37" t="s">
        <v>51</v>
      </c>
    </row>
    <row r="21" spans="2:25" s="24" customFormat="1" hidden="1">
      <c r="E21" s="24">
        <v>107</v>
      </c>
      <c r="F21" s="25" t="s">
        <v>50</v>
      </c>
      <c r="G21" s="36" t="s">
        <v>46</v>
      </c>
      <c r="H21" s="36">
        <v>0</v>
      </c>
      <c r="I21" s="36" t="s">
        <v>46</v>
      </c>
      <c r="J21" s="25" t="s">
        <v>59</v>
      </c>
      <c r="K21" s="25" t="s">
        <v>55</v>
      </c>
      <c r="L21" s="25" t="s">
        <v>59</v>
      </c>
      <c r="M21" s="25" t="s">
        <v>47</v>
      </c>
      <c r="N21" s="25" t="s">
        <v>59</v>
      </c>
      <c r="O21" s="36" t="s">
        <v>46</v>
      </c>
      <c r="P21" s="36" t="s">
        <v>46</v>
      </c>
      <c r="Q21" s="25" t="s">
        <v>50</v>
      </c>
      <c r="R21" s="25" t="s">
        <v>49</v>
      </c>
      <c r="S21" s="25" t="s">
        <v>50</v>
      </c>
      <c r="T21" s="25">
        <v>11</v>
      </c>
      <c r="V21" s="25" t="s">
        <v>50</v>
      </c>
      <c r="X21" s="37" t="s">
        <v>51</v>
      </c>
      <c r="Y21" s="37" t="s">
        <v>51</v>
      </c>
    </row>
    <row r="22" spans="2:25" s="24" customFormat="1" hidden="1">
      <c r="E22" s="24">
        <v>208</v>
      </c>
      <c r="F22" s="25" t="s">
        <v>50</v>
      </c>
      <c r="G22" s="36" t="s">
        <v>46</v>
      </c>
      <c r="H22" s="36">
        <v>0</v>
      </c>
      <c r="I22" s="37" t="s">
        <v>62</v>
      </c>
      <c r="J22" s="25" t="s">
        <v>59</v>
      </c>
      <c r="K22" s="25" t="s">
        <v>55</v>
      </c>
      <c r="L22" s="25" t="s">
        <v>63</v>
      </c>
      <c r="M22" s="25" t="s">
        <v>64</v>
      </c>
      <c r="N22" s="25" t="s">
        <v>63</v>
      </c>
      <c r="O22" s="25">
        <v>21</v>
      </c>
      <c r="P22" s="25" t="s">
        <v>65</v>
      </c>
      <c r="Q22" s="25" t="s">
        <v>65</v>
      </c>
      <c r="R22" s="25" t="s">
        <v>49</v>
      </c>
      <c r="S22" s="25" t="s">
        <v>65</v>
      </c>
      <c r="T22" s="25">
        <v>21</v>
      </c>
      <c r="V22" s="25" t="s">
        <v>65</v>
      </c>
      <c r="X22" s="37" t="s">
        <v>51</v>
      </c>
      <c r="Y22" s="37" t="s">
        <v>51</v>
      </c>
    </row>
    <row r="23" spans="2:25" s="24" customFormat="1" hidden="1">
      <c r="E23" s="24">
        <v>209</v>
      </c>
      <c r="F23" s="25" t="s">
        <v>50</v>
      </c>
      <c r="G23" s="36" t="s">
        <v>46</v>
      </c>
      <c r="H23" s="36">
        <v>0</v>
      </c>
      <c r="I23" s="37" t="s">
        <v>62</v>
      </c>
      <c r="J23" s="25" t="s">
        <v>59</v>
      </c>
      <c r="K23" s="25" t="s">
        <v>55</v>
      </c>
      <c r="L23" s="25" t="s">
        <v>63</v>
      </c>
      <c r="M23" s="25" t="s">
        <v>64</v>
      </c>
      <c r="N23" s="25" t="s">
        <v>63</v>
      </c>
      <c r="O23" s="25">
        <v>21</v>
      </c>
      <c r="P23" s="25" t="s">
        <v>65</v>
      </c>
      <c r="Q23" s="25" t="s">
        <v>65</v>
      </c>
      <c r="R23" s="25" t="s">
        <v>49</v>
      </c>
      <c r="S23" s="25" t="s">
        <v>65</v>
      </c>
      <c r="T23" s="25">
        <v>21</v>
      </c>
      <c r="V23" s="25" t="s">
        <v>65</v>
      </c>
      <c r="X23" s="37" t="s">
        <v>51</v>
      </c>
      <c r="Y23" s="37" t="s">
        <v>51</v>
      </c>
    </row>
    <row r="24" spans="2:25" s="24" customFormat="1" hidden="1">
      <c r="E24" s="24">
        <v>210</v>
      </c>
      <c r="F24" s="25" t="s">
        <v>50</v>
      </c>
      <c r="G24" s="36" t="s">
        <v>46</v>
      </c>
      <c r="H24" s="36">
        <v>0</v>
      </c>
      <c r="I24" s="37" t="s">
        <v>62</v>
      </c>
      <c r="J24" s="25" t="s">
        <v>59</v>
      </c>
      <c r="K24" s="25" t="s">
        <v>55</v>
      </c>
      <c r="L24" s="25" t="s">
        <v>63</v>
      </c>
      <c r="M24" s="25" t="s">
        <v>64</v>
      </c>
      <c r="N24" s="25" t="s">
        <v>63</v>
      </c>
      <c r="O24" s="25">
        <v>21</v>
      </c>
      <c r="P24" s="25" t="s">
        <v>65</v>
      </c>
      <c r="Q24" s="25" t="s">
        <v>65</v>
      </c>
      <c r="R24" s="25" t="s">
        <v>49</v>
      </c>
      <c r="S24" s="25" t="s">
        <v>65</v>
      </c>
      <c r="T24" s="25">
        <v>21</v>
      </c>
      <c r="V24" s="25" t="s">
        <v>65</v>
      </c>
      <c r="X24" s="37" t="s">
        <v>51</v>
      </c>
      <c r="Y24" s="37" t="s">
        <v>51</v>
      </c>
    </row>
    <row r="25" spans="2:25" s="24" customFormat="1" hidden="1">
      <c r="E25" s="24">
        <v>211</v>
      </c>
      <c r="F25" s="25" t="s">
        <v>65</v>
      </c>
      <c r="G25" s="25" t="s">
        <v>66</v>
      </c>
      <c r="H25" s="25">
        <v>2</v>
      </c>
      <c r="I25" s="25" t="s">
        <v>65</v>
      </c>
      <c r="J25" s="25" t="s">
        <v>63</v>
      </c>
      <c r="K25" s="25" t="s">
        <v>55</v>
      </c>
      <c r="L25" s="25" t="s">
        <v>63</v>
      </c>
      <c r="M25" s="25" t="s">
        <v>64</v>
      </c>
      <c r="N25" s="25" t="s">
        <v>63</v>
      </c>
      <c r="O25" s="25">
        <v>21</v>
      </c>
      <c r="P25" s="25" t="s">
        <v>65</v>
      </c>
      <c r="Q25" s="25" t="s">
        <v>65</v>
      </c>
      <c r="R25" s="25" t="s">
        <v>49</v>
      </c>
      <c r="S25" s="25" t="s">
        <v>65</v>
      </c>
      <c r="T25" s="25">
        <v>21</v>
      </c>
      <c r="V25" s="25" t="s">
        <v>65</v>
      </c>
      <c r="X25" s="37" t="s">
        <v>51</v>
      </c>
      <c r="Y25" s="37" t="s">
        <v>51</v>
      </c>
    </row>
    <row r="26" spans="2:25" s="24" customFormat="1" hidden="1">
      <c r="E26" s="24">
        <v>212</v>
      </c>
      <c r="F26" s="25" t="s">
        <v>65</v>
      </c>
      <c r="G26" s="25" t="s">
        <v>66</v>
      </c>
      <c r="H26" s="25">
        <v>2</v>
      </c>
      <c r="I26" s="25" t="s">
        <v>65</v>
      </c>
      <c r="J26" s="25" t="s">
        <v>63</v>
      </c>
      <c r="K26" s="25" t="s">
        <v>55</v>
      </c>
      <c r="L26" s="25" t="s">
        <v>63</v>
      </c>
      <c r="M26" s="25" t="s">
        <v>64</v>
      </c>
      <c r="N26" s="25" t="s">
        <v>63</v>
      </c>
      <c r="O26" s="25">
        <v>21</v>
      </c>
      <c r="P26" s="25" t="s">
        <v>65</v>
      </c>
      <c r="Q26" s="25" t="s">
        <v>65</v>
      </c>
      <c r="R26" s="25" t="s">
        <v>49</v>
      </c>
      <c r="S26" s="25" t="s">
        <v>65</v>
      </c>
      <c r="T26" s="25">
        <v>21</v>
      </c>
      <c r="V26" s="25" t="s">
        <v>65</v>
      </c>
      <c r="X26" s="25" t="s">
        <v>65</v>
      </c>
      <c r="Y26" s="25" t="s">
        <v>67</v>
      </c>
    </row>
    <row r="27" spans="2:25" s="24" customFormat="1" hidden="1">
      <c r="E27" s="24">
        <v>201</v>
      </c>
      <c r="F27" s="25" t="s">
        <v>65</v>
      </c>
      <c r="G27" s="25" t="s">
        <v>66</v>
      </c>
      <c r="H27" s="25">
        <v>2</v>
      </c>
      <c r="I27" s="25" t="s">
        <v>65</v>
      </c>
      <c r="J27" s="25" t="s">
        <v>63</v>
      </c>
      <c r="K27" s="25" t="s">
        <v>55</v>
      </c>
      <c r="L27" s="25" t="s">
        <v>63</v>
      </c>
      <c r="M27" s="25" t="s">
        <v>64</v>
      </c>
      <c r="N27" s="25" t="s">
        <v>63</v>
      </c>
      <c r="O27" s="25">
        <v>21</v>
      </c>
      <c r="P27" s="25" t="s">
        <v>65</v>
      </c>
      <c r="Q27" s="25" t="s">
        <v>65</v>
      </c>
      <c r="R27" s="25" t="s">
        <v>49</v>
      </c>
      <c r="S27" s="25" t="s">
        <v>65</v>
      </c>
      <c r="T27" s="25">
        <v>21</v>
      </c>
      <c r="V27" s="25" t="s">
        <v>65</v>
      </c>
      <c r="X27" s="25" t="s">
        <v>65</v>
      </c>
      <c r="Y27" s="25" t="s">
        <v>67</v>
      </c>
    </row>
    <row r="28" spans="2:25" s="24" customFormat="1" hidden="1">
      <c r="E28" s="24">
        <v>202</v>
      </c>
      <c r="F28" s="25" t="s">
        <v>65</v>
      </c>
      <c r="G28" s="25" t="s">
        <v>66</v>
      </c>
      <c r="H28" s="25">
        <v>2</v>
      </c>
      <c r="I28" s="25" t="s">
        <v>65</v>
      </c>
      <c r="J28" s="25" t="s">
        <v>63</v>
      </c>
      <c r="K28" s="25" t="s">
        <v>55</v>
      </c>
      <c r="L28" s="25" t="s">
        <v>68</v>
      </c>
      <c r="M28" s="25" t="s">
        <v>64</v>
      </c>
      <c r="N28" s="25" t="s">
        <v>68</v>
      </c>
      <c r="O28" s="25">
        <v>21</v>
      </c>
      <c r="P28" s="25" t="s">
        <v>65</v>
      </c>
      <c r="Q28" s="25" t="s">
        <v>65</v>
      </c>
      <c r="R28" s="25" t="s">
        <v>49</v>
      </c>
      <c r="S28" s="25" t="s">
        <v>65</v>
      </c>
      <c r="T28" s="25">
        <v>21</v>
      </c>
      <c r="V28" s="25" t="s">
        <v>65</v>
      </c>
      <c r="X28" s="25" t="s">
        <v>65</v>
      </c>
      <c r="Y28" s="25" t="s">
        <v>67</v>
      </c>
    </row>
    <row r="29" spans="2:25" s="24" customFormat="1" hidden="1">
      <c r="E29" s="24">
        <v>203</v>
      </c>
      <c r="F29" s="25" t="s">
        <v>65</v>
      </c>
      <c r="G29" s="25" t="s">
        <v>66</v>
      </c>
      <c r="H29" s="25">
        <v>2</v>
      </c>
      <c r="I29" s="25" t="s">
        <v>65</v>
      </c>
      <c r="J29" s="25" t="s">
        <v>63</v>
      </c>
      <c r="K29" s="25" t="s">
        <v>55</v>
      </c>
      <c r="L29" s="25" t="s">
        <v>68</v>
      </c>
      <c r="M29" s="25" t="s">
        <v>64</v>
      </c>
      <c r="N29" s="25" t="s">
        <v>68</v>
      </c>
      <c r="O29" s="25">
        <v>21</v>
      </c>
      <c r="P29" s="25" t="s">
        <v>65</v>
      </c>
      <c r="Q29" s="25" t="s">
        <v>65</v>
      </c>
      <c r="R29" s="25" t="s">
        <v>49</v>
      </c>
      <c r="S29" s="25" t="s">
        <v>65</v>
      </c>
      <c r="T29" s="25">
        <v>21</v>
      </c>
      <c r="V29" s="25" t="s">
        <v>65</v>
      </c>
      <c r="X29" s="25" t="s">
        <v>65</v>
      </c>
      <c r="Y29" s="25" t="s">
        <v>67</v>
      </c>
    </row>
    <row r="30" spans="2:25" s="24" customFormat="1" hidden="1">
      <c r="E30" s="24">
        <v>204</v>
      </c>
      <c r="F30" s="25" t="s">
        <v>65</v>
      </c>
      <c r="G30" s="25" t="s">
        <v>66</v>
      </c>
      <c r="H30" s="25">
        <v>2</v>
      </c>
      <c r="I30" s="25" t="s">
        <v>65</v>
      </c>
      <c r="J30" s="25" t="s">
        <v>63</v>
      </c>
      <c r="K30" s="25" t="s">
        <v>55</v>
      </c>
      <c r="L30" s="25" t="s">
        <v>68</v>
      </c>
      <c r="M30" s="25" t="s">
        <v>64</v>
      </c>
      <c r="N30" s="25" t="s">
        <v>68</v>
      </c>
      <c r="O30" s="25">
        <v>21</v>
      </c>
      <c r="P30" s="25" t="s">
        <v>65</v>
      </c>
      <c r="Q30" s="25" t="s">
        <v>65</v>
      </c>
      <c r="R30" s="25" t="s">
        <v>49</v>
      </c>
      <c r="S30" s="25" t="s">
        <v>65</v>
      </c>
      <c r="T30" s="25">
        <v>21</v>
      </c>
      <c r="V30" s="25" t="s">
        <v>65</v>
      </c>
      <c r="X30" s="25" t="s">
        <v>65</v>
      </c>
      <c r="Y30" s="25" t="s">
        <v>67</v>
      </c>
    </row>
    <row r="31" spans="2:25" s="24" customFormat="1" hidden="1">
      <c r="E31" s="24">
        <v>205</v>
      </c>
      <c r="F31" s="25" t="s">
        <v>65</v>
      </c>
      <c r="G31" s="25" t="s">
        <v>66</v>
      </c>
      <c r="H31" s="25">
        <v>2</v>
      </c>
      <c r="I31" s="25" t="s">
        <v>65</v>
      </c>
      <c r="J31" s="25" t="s">
        <v>68</v>
      </c>
      <c r="K31" s="25" t="s">
        <v>55</v>
      </c>
      <c r="L31" s="25" t="s">
        <v>68</v>
      </c>
      <c r="M31" s="25" t="s">
        <v>64</v>
      </c>
      <c r="N31" s="25" t="s">
        <v>68</v>
      </c>
      <c r="O31" s="25">
        <v>21</v>
      </c>
      <c r="P31" s="25" t="s">
        <v>65</v>
      </c>
      <c r="Q31" s="25" t="s">
        <v>65</v>
      </c>
      <c r="R31" s="25" t="s">
        <v>49</v>
      </c>
      <c r="S31" s="25" t="s">
        <v>65</v>
      </c>
      <c r="T31" s="25">
        <v>21</v>
      </c>
      <c r="V31" s="25" t="s">
        <v>65</v>
      </c>
      <c r="X31" s="25" t="s">
        <v>65</v>
      </c>
      <c r="Y31" s="25" t="s">
        <v>67</v>
      </c>
    </row>
    <row r="32" spans="2:25" s="24" customFormat="1" hidden="1">
      <c r="E32" s="24">
        <v>206</v>
      </c>
      <c r="F32" s="25" t="s">
        <v>65</v>
      </c>
      <c r="G32" s="25" t="s">
        <v>66</v>
      </c>
      <c r="H32" s="25">
        <v>2</v>
      </c>
      <c r="I32" s="25" t="s">
        <v>65</v>
      </c>
      <c r="J32" s="25" t="s">
        <v>68</v>
      </c>
      <c r="K32" s="25" t="s">
        <v>55</v>
      </c>
      <c r="L32" s="25" t="s">
        <v>68</v>
      </c>
      <c r="M32" s="25" t="s">
        <v>64</v>
      </c>
      <c r="N32" s="25" t="s">
        <v>68</v>
      </c>
      <c r="O32" s="25">
        <v>21</v>
      </c>
      <c r="P32" s="25" t="s">
        <v>65</v>
      </c>
      <c r="Q32" s="25" t="s">
        <v>65</v>
      </c>
      <c r="R32" s="25" t="s">
        <v>49</v>
      </c>
      <c r="S32" s="25" t="s">
        <v>65</v>
      </c>
      <c r="T32" s="25">
        <v>21</v>
      </c>
      <c r="V32" s="25" t="s">
        <v>65</v>
      </c>
      <c r="X32" s="25" t="s">
        <v>65</v>
      </c>
      <c r="Y32" s="25" t="s">
        <v>67</v>
      </c>
    </row>
    <row r="33" spans="5:25" s="24" customFormat="1" hidden="1">
      <c r="E33" s="24">
        <v>207</v>
      </c>
      <c r="F33" s="25" t="s">
        <v>65</v>
      </c>
      <c r="G33" s="25" t="s">
        <v>66</v>
      </c>
      <c r="H33" s="25">
        <v>2</v>
      </c>
      <c r="I33" s="25" t="s">
        <v>65</v>
      </c>
      <c r="J33" s="25" t="s">
        <v>68</v>
      </c>
      <c r="K33" s="25" t="s">
        <v>55</v>
      </c>
      <c r="L33" s="25" t="s">
        <v>68</v>
      </c>
      <c r="M33" s="25" t="s">
        <v>64</v>
      </c>
      <c r="N33" s="25" t="s">
        <v>68</v>
      </c>
      <c r="O33" s="25">
        <v>21</v>
      </c>
      <c r="P33" s="25" t="s">
        <v>65</v>
      </c>
      <c r="Q33" s="25" t="s">
        <v>65</v>
      </c>
      <c r="R33" s="25" t="s">
        <v>49</v>
      </c>
      <c r="S33" s="25" t="s">
        <v>65</v>
      </c>
      <c r="T33" s="25">
        <v>21</v>
      </c>
      <c r="V33" s="25" t="s">
        <v>65</v>
      </c>
      <c r="X33" s="25" t="s">
        <v>65</v>
      </c>
      <c r="Y33" s="25" t="s">
        <v>67</v>
      </c>
    </row>
    <row r="34" spans="5:25" s="24" customFormat="1" hidden="1">
      <c r="E34" s="24">
        <v>308</v>
      </c>
      <c r="F34" s="25" t="s">
        <v>65</v>
      </c>
      <c r="G34" s="25" t="s">
        <v>66</v>
      </c>
      <c r="H34" s="25">
        <v>2</v>
      </c>
      <c r="I34" s="25" t="s">
        <v>65</v>
      </c>
      <c r="J34" s="25" t="s">
        <v>68</v>
      </c>
      <c r="K34" s="25" t="s">
        <v>69</v>
      </c>
      <c r="L34" s="25" t="s">
        <v>70</v>
      </c>
      <c r="M34" s="25" t="s">
        <v>71</v>
      </c>
      <c r="N34" s="25" t="s">
        <v>70</v>
      </c>
      <c r="O34" s="25">
        <v>31</v>
      </c>
      <c r="P34" s="25" t="s">
        <v>70</v>
      </c>
      <c r="Q34" s="25" t="s">
        <v>70</v>
      </c>
      <c r="R34" s="25" t="s">
        <v>72</v>
      </c>
      <c r="S34" s="25" t="s">
        <v>70</v>
      </c>
      <c r="T34" s="25">
        <v>31</v>
      </c>
      <c r="V34" s="25" t="s">
        <v>70</v>
      </c>
      <c r="X34" s="25" t="s">
        <v>70</v>
      </c>
      <c r="Y34" s="25" t="s">
        <v>73</v>
      </c>
    </row>
    <row r="35" spans="5:25" s="24" customFormat="1" hidden="1">
      <c r="E35" s="24">
        <v>309</v>
      </c>
      <c r="F35" s="25" t="s">
        <v>65</v>
      </c>
      <c r="G35" s="25" t="s">
        <v>66</v>
      </c>
      <c r="H35" s="25">
        <v>2</v>
      </c>
      <c r="I35" s="25" t="s">
        <v>65</v>
      </c>
      <c r="J35" s="25" t="s">
        <v>68</v>
      </c>
      <c r="K35" s="25" t="s">
        <v>69</v>
      </c>
      <c r="L35" s="25" t="s">
        <v>70</v>
      </c>
      <c r="M35" s="25" t="s">
        <v>71</v>
      </c>
      <c r="N35" s="25" t="s">
        <v>70</v>
      </c>
      <c r="O35" s="25">
        <v>31</v>
      </c>
      <c r="P35" s="25" t="s">
        <v>70</v>
      </c>
      <c r="Q35" s="25" t="s">
        <v>70</v>
      </c>
      <c r="R35" s="25" t="s">
        <v>72</v>
      </c>
      <c r="S35" s="25" t="s">
        <v>70</v>
      </c>
      <c r="T35" s="25">
        <v>31</v>
      </c>
      <c r="V35" s="25" t="s">
        <v>70</v>
      </c>
      <c r="X35" s="25" t="s">
        <v>70</v>
      </c>
      <c r="Y35" s="25" t="s">
        <v>73</v>
      </c>
    </row>
    <row r="36" spans="5:25" s="24" customFormat="1" hidden="1">
      <c r="E36" s="24">
        <v>310</v>
      </c>
      <c r="F36" s="25" t="s">
        <v>65</v>
      </c>
      <c r="G36" s="25" t="s">
        <v>66</v>
      </c>
      <c r="H36" s="25">
        <v>2</v>
      </c>
      <c r="I36" s="25" t="s">
        <v>65</v>
      </c>
      <c r="J36" s="25" t="s">
        <v>68</v>
      </c>
      <c r="K36" s="25" t="s">
        <v>69</v>
      </c>
      <c r="L36" s="25" t="s">
        <v>70</v>
      </c>
      <c r="M36" s="25" t="s">
        <v>71</v>
      </c>
      <c r="N36" s="25" t="s">
        <v>70</v>
      </c>
      <c r="O36" s="25">
        <v>31</v>
      </c>
      <c r="P36" s="25" t="s">
        <v>70</v>
      </c>
      <c r="Q36" s="25" t="s">
        <v>70</v>
      </c>
      <c r="R36" s="25" t="s">
        <v>72</v>
      </c>
      <c r="S36" s="25" t="s">
        <v>70</v>
      </c>
      <c r="T36" s="25">
        <v>31</v>
      </c>
      <c r="V36" s="25" t="s">
        <v>70</v>
      </c>
      <c r="X36" s="25" t="s">
        <v>70</v>
      </c>
      <c r="Y36" s="25" t="s">
        <v>73</v>
      </c>
    </row>
    <row r="37" spans="5:25" s="24" customFormat="1" hidden="1">
      <c r="E37" s="24">
        <v>311</v>
      </c>
      <c r="F37" s="25" t="s">
        <v>70</v>
      </c>
      <c r="G37" s="25" t="s">
        <v>66</v>
      </c>
      <c r="H37" s="25">
        <v>3</v>
      </c>
      <c r="I37" s="25" t="s">
        <v>70</v>
      </c>
      <c r="J37" s="25" t="s">
        <v>74</v>
      </c>
      <c r="K37" s="25" t="s">
        <v>69</v>
      </c>
      <c r="L37" s="25" t="s">
        <v>70</v>
      </c>
      <c r="M37" s="25" t="s">
        <v>71</v>
      </c>
      <c r="N37" s="25" t="s">
        <v>70</v>
      </c>
      <c r="O37" s="25">
        <v>31</v>
      </c>
      <c r="P37" s="25" t="s">
        <v>70</v>
      </c>
      <c r="Q37" s="25" t="s">
        <v>70</v>
      </c>
      <c r="R37" s="25" t="s">
        <v>72</v>
      </c>
      <c r="S37" s="25" t="s">
        <v>70</v>
      </c>
      <c r="T37" s="25">
        <v>31</v>
      </c>
      <c r="V37" s="25" t="s">
        <v>70</v>
      </c>
      <c r="X37" s="25" t="s">
        <v>70</v>
      </c>
      <c r="Y37" s="25" t="s">
        <v>73</v>
      </c>
    </row>
    <row r="38" spans="5:25" s="24" customFormat="1" hidden="1">
      <c r="E38" s="24">
        <v>312</v>
      </c>
      <c r="F38" s="25" t="s">
        <v>70</v>
      </c>
      <c r="G38" s="25" t="s">
        <v>66</v>
      </c>
      <c r="H38" s="25">
        <v>3</v>
      </c>
      <c r="I38" s="25" t="s">
        <v>70</v>
      </c>
      <c r="J38" s="25" t="s">
        <v>74</v>
      </c>
      <c r="K38" s="25" t="s">
        <v>69</v>
      </c>
      <c r="L38" s="25" t="s">
        <v>70</v>
      </c>
      <c r="M38" s="25" t="s">
        <v>71</v>
      </c>
      <c r="N38" s="25" t="s">
        <v>70</v>
      </c>
      <c r="O38" s="25">
        <v>31</v>
      </c>
      <c r="P38" s="25" t="s">
        <v>70</v>
      </c>
      <c r="Q38" s="25" t="s">
        <v>70</v>
      </c>
      <c r="R38" s="25" t="s">
        <v>72</v>
      </c>
      <c r="S38" s="25" t="s">
        <v>70</v>
      </c>
      <c r="T38" s="25">
        <v>31</v>
      </c>
      <c r="V38" s="25" t="s">
        <v>70</v>
      </c>
      <c r="X38" s="25" t="s">
        <v>70</v>
      </c>
      <c r="Y38" s="25" t="s">
        <v>73</v>
      </c>
    </row>
    <row r="39" spans="5:25" s="24" customFormat="1" hidden="1">
      <c r="E39" s="24">
        <v>301</v>
      </c>
      <c r="F39" s="25" t="s">
        <v>70</v>
      </c>
      <c r="G39" s="25" t="s">
        <v>66</v>
      </c>
      <c r="H39" s="25">
        <v>3</v>
      </c>
      <c r="I39" s="25" t="s">
        <v>70</v>
      </c>
      <c r="J39" s="25" t="s">
        <v>74</v>
      </c>
      <c r="K39" s="25" t="s">
        <v>69</v>
      </c>
      <c r="L39" s="25" t="s">
        <v>70</v>
      </c>
      <c r="M39" s="25" t="s">
        <v>71</v>
      </c>
      <c r="N39" s="25" t="s">
        <v>70</v>
      </c>
      <c r="O39" s="25">
        <v>31</v>
      </c>
      <c r="P39" s="25" t="s">
        <v>70</v>
      </c>
      <c r="Q39" s="25" t="s">
        <v>70</v>
      </c>
      <c r="R39" s="25" t="s">
        <v>72</v>
      </c>
      <c r="S39" s="25" t="s">
        <v>70</v>
      </c>
      <c r="T39" s="25">
        <v>31</v>
      </c>
      <c r="V39" s="25" t="s">
        <v>70</v>
      </c>
      <c r="X39" s="25" t="s">
        <v>70</v>
      </c>
      <c r="Y39" s="25" t="s">
        <v>73</v>
      </c>
    </row>
    <row r="40" spans="5:25" s="24" customFormat="1" hidden="1">
      <c r="E40" s="24">
        <v>302</v>
      </c>
      <c r="F40" s="25" t="s">
        <v>70</v>
      </c>
      <c r="G40" s="25" t="s">
        <v>66</v>
      </c>
      <c r="H40" s="25">
        <v>3</v>
      </c>
      <c r="I40" s="25" t="s">
        <v>70</v>
      </c>
      <c r="J40" s="25" t="s">
        <v>74</v>
      </c>
      <c r="K40" s="25" t="s">
        <v>69</v>
      </c>
      <c r="L40" s="25" t="s">
        <v>70</v>
      </c>
      <c r="M40" s="25" t="s">
        <v>71</v>
      </c>
      <c r="N40" s="25" t="s">
        <v>70</v>
      </c>
      <c r="O40" s="25">
        <v>31</v>
      </c>
      <c r="P40" s="25" t="s">
        <v>70</v>
      </c>
      <c r="Q40" s="25" t="s">
        <v>70</v>
      </c>
      <c r="R40" s="25" t="s">
        <v>72</v>
      </c>
      <c r="S40" s="25" t="s">
        <v>70</v>
      </c>
      <c r="T40" s="25">
        <v>31</v>
      </c>
      <c r="V40" s="25" t="s">
        <v>70</v>
      </c>
      <c r="X40" s="25" t="s">
        <v>70</v>
      </c>
      <c r="Y40" s="25" t="s">
        <v>73</v>
      </c>
    </row>
    <row r="41" spans="5:25" s="24" customFormat="1" hidden="1">
      <c r="E41" s="24">
        <v>303</v>
      </c>
      <c r="F41" s="25" t="s">
        <v>70</v>
      </c>
      <c r="G41" s="25" t="s">
        <v>66</v>
      </c>
      <c r="H41" s="25">
        <v>3</v>
      </c>
      <c r="I41" s="25" t="s">
        <v>70</v>
      </c>
      <c r="J41" s="25" t="s">
        <v>74</v>
      </c>
      <c r="K41" s="25" t="s">
        <v>69</v>
      </c>
      <c r="L41" s="25" t="s">
        <v>70</v>
      </c>
      <c r="M41" s="25" t="s">
        <v>71</v>
      </c>
      <c r="N41" s="25" t="s">
        <v>70</v>
      </c>
      <c r="O41" s="25">
        <v>31</v>
      </c>
      <c r="P41" s="25" t="s">
        <v>70</v>
      </c>
      <c r="Q41" s="25" t="s">
        <v>70</v>
      </c>
      <c r="R41" s="25" t="s">
        <v>72</v>
      </c>
      <c r="S41" s="25" t="s">
        <v>70</v>
      </c>
      <c r="T41" s="25">
        <v>31</v>
      </c>
      <c r="V41" s="25" t="s">
        <v>70</v>
      </c>
      <c r="X41" s="25" t="s">
        <v>70</v>
      </c>
      <c r="Y41" s="25" t="s">
        <v>73</v>
      </c>
    </row>
    <row r="42" spans="5:25" s="24" customFormat="1" hidden="1">
      <c r="E42" s="24">
        <v>304</v>
      </c>
      <c r="F42" s="25" t="s">
        <v>70</v>
      </c>
      <c r="G42" s="25" t="s">
        <v>66</v>
      </c>
      <c r="H42" s="25">
        <v>3</v>
      </c>
      <c r="I42" s="25" t="s">
        <v>70</v>
      </c>
      <c r="J42" s="25" t="s">
        <v>74</v>
      </c>
      <c r="K42" s="25" t="s">
        <v>69</v>
      </c>
      <c r="L42" s="25" t="s">
        <v>70</v>
      </c>
      <c r="M42" s="25" t="s">
        <v>71</v>
      </c>
      <c r="N42" s="25" t="s">
        <v>70</v>
      </c>
      <c r="O42" s="25">
        <v>31</v>
      </c>
      <c r="P42" s="25" t="s">
        <v>70</v>
      </c>
      <c r="Q42" s="25" t="s">
        <v>70</v>
      </c>
      <c r="R42" s="25" t="s">
        <v>72</v>
      </c>
      <c r="S42" s="25" t="s">
        <v>70</v>
      </c>
      <c r="T42" s="25">
        <v>31</v>
      </c>
      <c r="V42" s="25" t="s">
        <v>70</v>
      </c>
      <c r="X42" s="25" t="s">
        <v>70</v>
      </c>
      <c r="Y42" s="25" t="s">
        <v>73</v>
      </c>
    </row>
    <row r="43" spans="5:25" s="24" customFormat="1" hidden="1">
      <c r="E43" s="24">
        <v>305</v>
      </c>
      <c r="F43" s="25" t="s">
        <v>70</v>
      </c>
      <c r="G43" s="25" t="s">
        <v>66</v>
      </c>
      <c r="H43" s="25">
        <v>3</v>
      </c>
      <c r="I43" s="25" t="s">
        <v>70</v>
      </c>
      <c r="J43" s="25" t="s">
        <v>74</v>
      </c>
      <c r="K43" s="25" t="s">
        <v>69</v>
      </c>
      <c r="L43" s="25" t="s">
        <v>70</v>
      </c>
      <c r="M43" s="25" t="s">
        <v>71</v>
      </c>
      <c r="N43" s="25" t="s">
        <v>70</v>
      </c>
      <c r="O43" s="25">
        <v>31</v>
      </c>
      <c r="P43" s="25" t="s">
        <v>70</v>
      </c>
      <c r="Q43" s="25" t="s">
        <v>70</v>
      </c>
      <c r="R43" s="25" t="s">
        <v>72</v>
      </c>
      <c r="S43" s="25" t="s">
        <v>70</v>
      </c>
      <c r="T43" s="25">
        <v>31</v>
      </c>
      <c r="V43" s="25" t="s">
        <v>70</v>
      </c>
      <c r="X43" s="25" t="s">
        <v>70</v>
      </c>
      <c r="Y43" s="25" t="s">
        <v>73</v>
      </c>
    </row>
    <row r="44" spans="5:25" s="24" customFormat="1" hidden="1">
      <c r="E44" s="24">
        <v>306</v>
      </c>
      <c r="F44" s="25" t="s">
        <v>70</v>
      </c>
      <c r="G44" s="25" t="s">
        <v>66</v>
      </c>
      <c r="H44" s="25">
        <v>3</v>
      </c>
      <c r="I44" s="25" t="s">
        <v>70</v>
      </c>
      <c r="J44" s="25" t="s">
        <v>74</v>
      </c>
      <c r="K44" s="25" t="s">
        <v>69</v>
      </c>
      <c r="L44" s="25" t="s">
        <v>70</v>
      </c>
      <c r="M44" s="25" t="s">
        <v>71</v>
      </c>
      <c r="N44" s="25" t="s">
        <v>70</v>
      </c>
      <c r="O44" s="25">
        <v>31</v>
      </c>
      <c r="P44" s="25" t="s">
        <v>70</v>
      </c>
      <c r="Q44" s="25" t="s">
        <v>70</v>
      </c>
      <c r="R44" s="25" t="s">
        <v>72</v>
      </c>
      <c r="S44" s="25" t="s">
        <v>70</v>
      </c>
      <c r="T44" s="25">
        <v>31</v>
      </c>
      <c r="V44" s="25" t="s">
        <v>70</v>
      </c>
      <c r="X44" s="25" t="s">
        <v>70</v>
      </c>
      <c r="Y44" s="25" t="s">
        <v>73</v>
      </c>
    </row>
    <row r="45" spans="5:25" s="24" customFormat="1" hidden="1">
      <c r="E45" s="24">
        <v>307</v>
      </c>
      <c r="F45" s="25" t="s">
        <v>70</v>
      </c>
      <c r="G45" s="25" t="s">
        <v>66</v>
      </c>
      <c r="H45" s="25">
        <v>3</v>
      </c>
      <c r="I45" s="25" t="s">
        <v>70</v>
      </c>
      <c r="J45" s="25" t="s">
        <v>74</v>
      </c>
      <c r="K45" s="25" t="s">
        <v>69</v>
      </c>
      <c r="L45" s="25" t="s">
        <v>70</v>
      </c>
      <c r="M45" s="25" t="s">
        <v>71</v>
      </c>
      <c r="N45" s="25" t="s">
        <v>70</v>
      </c>
      <c r="O45" s="25">
        <v>31</v>
      </c>
      <c r="P45" s="25" t="s">
        <v>70</v>
      </c>
      <c r="Q45" s="25" t="s">
        <v>70</v>
      </c>
      <c r="R45" s="25" t="s">
        <v>72</v>
      </c>
      <c r="S45" s="25" t="s">
        <v>70</v>
      </c>
      <c r="T45" s="25">
        <v>31</v>
      </c>
      <c r="V45" s="25" t="s">
        <v>70</v>
      </c>
      <c r="X45" s="25" t="s">
        <v>70</v>
      </c>
      <c r="Y45" s="25" t="s">
        <v>73</v>
      </c>
    </row>
    <row r="46" spans="5:25" s="24" customFormat="1" hidden="1">
      <c r="E46" s="24">
        <v>408</v>
      </c>
      <c r="F46" s="25" t="s">
        <v>70</v>
      </c>
      <c r="G46" s="25" t="s">
        <v>66</v>
      </c>
      <c r="H46" s="25">
        <v>3</v>
      </c>
      <c r="I46" s="25" t="s">
        <v>70</v>
      </c>
      <c r="J46" s="25" t="s">
        <v>74</v>
      </c>
      <c r="K46" s="25" t="s">
        <v>69</v>
      </c>
      <c r="L46" s="25" t="s">
        <v>75</v>
      </c>
      <c r="M46" s="25" t="s">
        <v>71</v>
      </c>
      <c r="N46" s="25" t="s">
        <v>75</v>
      </c>
      <c r="O46" s="25">
        <v>41</v>
      </c>
      <c r="P46" s="25" t="s">
        <v>75</v>
      </c>
      <c r="Q46" s="25" t="s">
        <v>75</v>
      </c>
      <c r="R46" s="25" t="s">
        <v>72</v>
      </c>
      <c r="S46" s="25" t="s">
        <v>75</v>
      </c>
      <c r="T46" s="25">
        <v>41</v>
      </c>
      <c r="V46" s="25" t="s">
        <v>70</v>
      </c>
      <c r="X46" s="25" t="s">
        <v>75</v>
      </c>
      <c r="Y46" s="25" t="s">
        <v>73</v>
      </c>
    </row>
    <row r="47" spans="5:25" s="24" customFormat="1" hidden="1">
      <c r="E47" s="24">
        <v>409</v>
      </c>
      <c r="F47" s="25" t="s">
        <v>70</v>
      </c>
      <c r="G47" s="25" t="s">
        <v>66</v>
      </c>
      <c r="H47" s="25">
        <v>3</v>
      </c>
      <c r="I47" s="25" t="s">
        <v>70</v>
      </c>
      <c r="J47" s="25" t="s">
        <v>74</v>
      </c>
      <c r="K47" s="25" t="s">
        <v>69</v>
      </c>
      <c r="L47" s="25" t="s">
        <v>75</v>
      </c>
      <c r="M47" s="25" t="s">
        <v>71</v>
      </c>
      <c r="N47" s="25" t="s">
        <v>75</v>
      </c>
      <c r="O47" s="25">
        <v>41</v>
      </c>
      <c r="P47" s="25" t="s">
        <v>75</v>
      </c>
      <c r="Q47" s="25" t="s">
        <v>75</v>
      </c>
      <c r="R47" s="25" t="s">
        <v>72</v>
      </c>
      <c r="S47" s="25" t="s">
        <v>75</v>
      </c>
      <c r="T47" s="25">
        <v>41</v>
      </c>
      <c r="V47" s="25" t="s">
        <v>70</v>
      </c>
      <c r="X47" s="25" t="s">
        <v>75</v>
      </c>
      <c r="Y47" s="25" t="s">
        <v>73</v>
      </c>
    </row>
    <row r="48" spans="5:25" s="24" customFormat="1" hidden="1">
      <c r="E48" s="24">
        <v>410</v>
      </c>
      <c r="F48" s="25" t="s">
        <v>70</v>
      </c>
      <c r="G48" s="25" t="s">
        <v>66</v>
      </c>
      <c r="H48" s="25">
        <v>3</v>
      </c>
      <c r="I48" s="25" t="s">
        <v>70</v>
      </c>
      <c r="J48" s="25" t="s">
        <v>74</v>
      </c>
      <c r="K48" s="25" t="s">
        <v>69</v>
      </c>
      <c r="L48" s="25" t="s">
        <v>75</v>
      </c>
      <c r="M48" s="25" t="s">
        <v>71</v>
      </c>
      <c r="N48" s="25" t="s">
        <v>75</v>
      </c>
      <c r="O48" s="25">
        <v>41</v>
      </c>
      <c r="P48" s="25" t="s">
        <v>75</v>
      </c>
      <c r="Q48" s="25" t="s">
        <v>75</v>
      </c>
      <c r="R48" s="25" t="s">
        <v>72</v>
      </c>
      <c r="S48" s="25" t="s">
        <v>75</v>
      </c>
      <c r="T48" s="25">
        <v>41</v>
      </c>
      <c r="V48" s="25" t="s">
        <v>70</v>
      </c>
      <c r="X48" s="25" t="s">
        <v>75</v>
      </c>
      <c r="Y48" s="25" t="s">
        <v>73</v>
      </c>
    </row>
    <row r="49" spans="5:25" s="24" customFormat="1" hidden="1">
      <c r="E49" s="24">
        <v>411</v>
      </c>
      <c r="F49" s="25" t="s">
        <v>75</v>
      </c>
      <c r="G49" s="25" t="s">
        <v>76</v>
      </c>
      <c r="H49" s="25">
        <v>4</v>
      </c>
      <c r="I49" s="25" t="s">
        <v>75</v>
      </c>
      <c r="J49" s="25" t="s">
        <v>74</v>
      </c>
      <c r="K49" s="25" t="s">
        <v>69</v>
      </c>
      <c r="L49" s="25" t="s">
        <v>75</v>
      </c>
      <c r="M49" s="25" t="s">
        <v>71</v>
      </c>
      <c r="N49" s="25" t="s">
        <v>75</v>
      </c>
      <c r="O49" s="25">
        <v>41</v>
      </c>
      <c r="P49" s="25" t="s">
        <v>75</v>
      </c>
      <c r="Q49" s="25" t="s">
        <v>75</v>
      </c>
      <c r="R49" s="25" t="s">
        <v>72</v>
      </c>
      <c r="S49" s="25" t="s">
        <v>75</v>
      </c>
      <c r="T49" s="25">
        <v>41</v>
      </c>
      <c r="V49" s="25" t="s">
        <v>70</v>
      </c>
      <c r="X49" s="25" t="s">
        <v>75</v>
      </c>
      <c r="Y49" s="25" t="s">
        <v>73</v>
      </c>
    </row>
    <row r="50" spans="5:25" s="24" customFormat="1" hidden="1">
      <c r="E50" s="24">
        <v>412</v>
      </c>
      <c r="F50" s="25" t="s">
        <v>75</v>
      </c>
      <c r="G50" s="25" t="s">
        <v>76</v>
      </c>
      <c r="H50" s="25">
        <v>4</v>
      </c>
      <c r="I50" s="25" t="s">
        <v>75</v>
      </c>
      <c r="J50" s="25" t="s">
        <v>74</v>
      </c>
      <c r="K50" s="25" t="s">
        <v>69</v>
      </c>
      <c r="L50" s="25" t="s">
        <v>75</v>
      </c>
      <c r="M50" s="25" t="s">
        <v>71</v>
      </c>
      <c r="N50" s="25" t="s">
        <v>75</v>
      </c>
      <c r="O50" s="25">
        <v>41</v>
      </c>
      <c r="P50" s="25" t="s">
        <v>75</v>
      </c>
      <c r="Q50" s="25" t="s">
        <v>75</v>
      </c>
      <c r="R50" s="25" t="s">
        <v>72</v>
      </c>
      <c r="S50" s="25" t="s">
        <v>75</v>
      </c>
      <c r="T50" s="25">
        <v>41</v>
      </c>
      <c r="V50" s="25" t="s">
        <v>70</v>
      </c>
      <c r="X50" s="25" t="s">
        <v>75</v>
      </c>
      <c r="Y50" s="25" t="s">
        <v>73</v>
      </c>
    </row>
    <row r="51" spans="5:25" s="24" customFormat="1" hidden="1">
      <c r="E51" s="24">
        <v>401</v>
      </c>
      <c r="F51" s="25" t="s">
        <v>75</v>
      </c>
      <c r="G51" s="25" t="s">
        <v>76</v>
      </c>
      <c r="H51" s="25">
        <v>4</v>
      </c>
      <c r="I51" s="25" t="s">
        <v>75</v>
      </c>
      <c r="J51" s="25" t="s">
        <v>74</v>
      </c>
      <c r="K51" s="25" t="s">
        <v>69</v>
      </c>
      <c r="L51" s="25" t="s">
        <v>75</v>
      </c>
      <c r="M51" s="25" t="s">
        <v>71</v>
      </c>
      <c r="N51" s="25" t="s">
        <v>75</v>
      </c>
      <c r="O51" s="25">
        <v>41</v>
      </c>
      <c r="P51" s="25" t="s">
        <v>75</v>
      </c>
      <c r="Q51" s="25" t="s">
        <v>75</v>
      </c>
      <c r="R51" s="25" t="s">
        <v>72</v>
      </c>
      <c r="S51" s="25" t="s">
        <v>75</v>
      </c>
      <c r="T51" s="25">
        <v>41</v>
      </c>
      <c r="V51" s="25" t="s">
        <v>70</v>
      </c>
      <c r="X51" s="25" t="s">
        <v>75</v>
      </c>
      <c r="Y51" s="25" t="s">
        <v>73</v>
      </c>
    </row>
    <row r="52" spans="5:25" s="24" customFormat="1" hidden="1">
      <c r="E52" s="24">
        <v>402</v>
      </c>
      <c r="F52" s="25" t="s">
        <v>75</v>
      </c>
      <c r="G52" s="25" t="s">
        <v>76</v>
      </c>
      <c r="H52" s="25">
        <v>4</v>
      </c>
      <c r="I52" s="25" t="s">
        <v>75</v>
      </c>
      <c r="J52" s="25" t="s">
        <v>74</v>
      </c>
      <c r="K52" s="25" t="s">
        <v>69</v>
      </c>
      <c r="L52" s="25" t="s">
        <v>75</v>
      </c>
      <c r="M52" s="25" t="s">
        <v>71</v>
      </c>
      <c r="N52" s="25" t="s">
        <v>75</v>
      </c>
      <c r="O52" s="25">
        <v>41</v>
      </c>
      <c r="P52" s="25" t="s">
        <v>75</v>
      </c>
      <c r="Q52" s="25" t="s">
        <v>75</v>
      </c>
      <c r="R52" s="25" t="s">
        <v>72</v>
      </c>
      <c r="S52" s="25" t="s">
        <v>75</v>
      </c>
      <c r="T52" s="25">
        <v>41</v>
      </c>
      <c r="V52" s="25" t="s">
        <v>70</v>
      </c>
      <c r="X52" s="25" t="s">
        <v>75</v>
      </c>
      <c r="Y52" s="25" t="s">
        <v>73</v>
      </c>
    </row>
    <row r="53" spans="5:25" s="24" customFormat="1" hidden="1">
      <c r="E53" s="24">
        <v>403</v>
      </c>
      <c r="F53" s="25" t="s">
        <v>75</v>
      </c>
      <c r="G53" s="25" t="s">
        <v>76</v>
      </c>
      <c r="H53" s="25">
        <v>4</v>
      </c>
      <c r="I53" s="25" t="s">
        <v>75</v>
      </c>
      <c r="J53" s="25" t="s">
        <v>74</v>
      </c>
      <c r="K53" s="25" t="s">
        <v>69</v>
      </c>
      <c r="L53" s="25" t="s">
        <v>75</v>
      </c>
      <c r="M53" s="25" t="s">
        <v>71</v>
      </c>
      <c r="N53" s="25" t="s">
        <v>75</v>
      </c>
      <c r="O53" s="25">
        <v>41</v>
      </c>
      <c r="P53" s="25" t="s">
        <v>75</v>
      </c>
      <c r="Q53" s="25" t="s">
        <v>75</v>
      </c>
      <c r="R53" s="25" t="s">
        <v>72</v>
      </c>
      <c r="S53" s="25" t="s">
        <v>75</v>
      </c>
      <c r="T53" s="25">
        <v>41</v>
      </c>
      <c r="V53" s="25" t="s">
        <v>70</v>
      </c>
      <c r="X53" s="25" t="s">
        <v>75</v>
      </c>
      <c r="Y53" s="25" t="s">
        <v>73</v>
      </c>
    </row>
    <row r="54" spans="5:25" s="24" customFormat="1" hidden="1">
      <c r="E54" s="24">
        <v>404</v>
      </c>
      <c r="F54" s="25" t="s">
        <v>75</v>
      </c>
      <c r="G54" s="25" t="s">
        <v>76</v>
      </c>
      <c r="H54" s="25">
        <v>4</v>
      </c>
      <c r="I54" s="25" t="s">
        <v>75</v>
      </c>
      <c r="J54" s="25" t="s">
        <v>74</v>
      </c>
      <c r="K54" s="25" t="s">
        <v>69</v>
      </c>
      <c r="L54" s="25" t="s">
        <v>75</v>
      </c>
      <c r="M54" s="25" t="s">
        <v>71</v>
      </c>
      <c r="N54" s="25" t="s">
        <v>75</v>
      </c>
      <c r="O54" s="25">
        <v>41</v>
      </c>
      <c r="P54" s="25" t="s">
        <v>75</v>
      </c>
      <c r="Q54" s="25" t="s">
        <v>75</v>
      </c>
      <c r="R54" s="25" t="s">
        <v>72</v>
      </c>
      <c r="S54" s="25" t="s">
        <v>75</v>
      </c>
      <c r="T54" s="25">
        <v>41</v>
      </c>
      <c r="V54" s="25" t="s">
        <v>70</v>
      </c>
      <c r="X54" s="25" t="s">
        <v>75</v>
      </c>
      <c r="Y54" s="25" t="s">
        <v>73</v>
      </c>
    </row>
    <row r="55" spans="5:25" s="24" customFormat="1" hidden="1">
      <c r="E55" s="24">
        <v>405</v>
      </c>
      <c r="F55" s="25" t="s">
        <v>75</v>
      </c>
      <c r="G55" s="25" t="s">
        <v>76</v>
      </c>
      <c r="H55" s="25">
        <v>4</v>
      </c>
      <c r="I55" s="25" t="s">
        <v>75</v>
      </c>
      <c r="J55" s="25" t="s">
        <v>74</v>
      </c>
      <c r="K55" s="25" t="s">
        <v>69</v>
      </c>
      <c r="L55" s="25" t="s">
        <v>75</v>
      </c>
      <c r="M55" s="25" t="s">
        <v>71</v>
      </c>
      <c r="N55" s="25" t="s">
        <v>75</v>
      </c>
      <c r="O55" s="25">
        <v>41</v>
      </c>
      <c r="P55" s="25" t="s">
        <v>75</v>
      </c>
      <c r="Q55" s="25" t="s">
        <v>75</v>
      </c>
      <c r="R55" s="25" t="s">
        <v>72</v>
      </c>
      <c r="S55" s="25" t="s">
        <v>75</v>
      </c>
      <c r="T55" s="25">
        <v>41</v>
      </c>
      <c r="V55" s="25" t="s">
        <v>70</v>
      </c>
      <c r="X55" s="25" t="s">
        <v>75</v>
      </c>
      <c r="Y55" s="25" t="s">
        <v>73</v>
      </c>
    </row>
    <row r="56" spans="5:25" s="24" customFormat="1" ht="17" hidden="1" customHeight="1">
      <c r="E56" s="24">
        <v>406</v>
      </c>
      <c r="F56" s="25" t="s">
        <v>75</v>
      </c>
      <c r="G56" s="25" t="s">
        <v>76</v>
      </c>
      <c r="H56" s="25">
        <v>4</v>
      </c>
      <c r="I56" s="25" t="s">
        <v>75</v>
      </c>
      <c r="J56" s="25" t="s">
        <v>74</v>
      </c>
      <c r="K56" s="25" t="s">
        <v>69</v>
      </c>
      <c r="L56" s="25" t="s">
        <v>75</v>
      </c>
      <c r="M56" s="25" t="s">
        <v>71</v>
      </c>
      <c r="N56" s="25" t="s">
        <v>75</v>
      </c>
      <c r="O56" s="25">
        <v>41</v>
      </c>
      <c r="P56" s="25" t="s">
        <v>75</v>
      </c>
      <c r="Q56" s="25" t="s">
        <v>75</v>
      </c>
      <c r="R56" s="25" t="s">
        <v>72</v>
      </c>
      <c r="S56" s="25" t="s">
        <v>75</v>
      </c>
      <c r="T56" s="25">
        <v>41</v>
      </c>
      <c r="V56" s="25" t="s">
        <v>70</v>
      </c>
      <c r="X56" s="25" t="s">
        <v>75</v>
      </c>
      <c r="Y56" s="25" t="s">
        <v>73</v>
      </c>
    </row>
    <row r="57" spans="5:25" s="24" customFormat="1" ht="17" hidden="1" customHeight="1">
      <c r="E57" s="24">
        <v>407</v>
      </c>
      <c r="F57" s="25" t="s">
        <v>75</v>
      </c>
      <c r="G57" s="25" t="s">
        <v>76</v>
      </c>
      <c r="H57" s="25">
        <v>4</v>
      </c>
      <c r="I57" s="25" t="s">
        <v>75</v>
      </c>
      <c r="J57" s="25" t="s">
        <v>74</v>
      </c>
      <c r="K57" s="25" t="s">
        <v>69</v>
      </c>
      <c r="L57" s="25" t="s">
        <v>75</v>
      </c>
      <c r="M57" s="25" t="s">
        <v>71</v>
      </c>
      <c r="N57" s="25" t="s">
        <v>75</v>
      </c>
      <c r="O57" s="25">
        <v>41</v>
      </c>
      <c r="P57" s="25" t="s">
        <v>75</v>
      </c>
      <c r="Q57" s="25" t="s">
        <v>75</v>
      </c>
      <c r="R57" s="25" t="s">
        <v>72</v>
      </c>
      <c r="S57" s="25" t="s">
        <v>75</v>
      </c>
      <c r="T57" s="25">
        <v>41</v>
      </c>
      <c r="V57" s="25" t="s">
        <v>70</v>
      </c>
      <c r="X57" s="25" t="s">
        <v>75</v>
      </c>
      <c r="Y57" s="25" t="s">
        <v>73</v>
      </c>
    </row>
    <row r="58" spans="5:25" s="24" customFormat="1" ht="17" hidden="1" customHeight="1">
      <c r="E58" s="24">
        <v>508</v>
      </c>
      <c r="F58" s="25" t="s">
        <v>75</v>
      </c>
      <c r="G58" s="25" t="s">
        <v>76</v>
      </c>
      <c r="H58" s="25">
        <v>4</v>
      </c>
      <c r="I58" s="25" t="s">
        <v>75</v>
      </c>
      <c r="J58" s="25" t="s">
        <v>74</v>
      </c>
      <c r="K58" s="25" t="s">
        <v>69</v>
      </c>
      <c r="L58" s="25" t="s">
        <v>77</v>
      </c>
      <c r="M58" s="25" t="s">
        <v>78</v>
      </c>
      <c r="N58" s="25" t="s">
        <v>77</v>
      </c>
      <c r="O58" s="25">
        <v>51</v>
      </c>
      <c r="P58" s="25" t="s">
        <v>77</v>
      </c>
      <c r="Q58" s="25" t="s">
        <v>77</v>
      </c>
      <c r="R58" s="25" t="s">
        <v>72</v>
      </c>
      <c r="S58" s="25" t="s">
        <v>77</v>
      </c>
      <c r="T58" s="25">
        <v>51</v>
      </c>
      <c r="V58" s="25" t="s">
        <v>70</v>
      </c>
      <c r="X58" s="25" t="s">
        <v>77</v>
      </c>
      <c r="Y58" s="25" t="s">
        <v>79</v>
      </c>
    </row>
    <row r="59" spans="5:25" s="24" customFormat="1" hidden="1">
      <c r="E59" s="24">
        <v>509</v>
      </c>
      <c r="F59" s="25" t="s">
        <v>75</v>
      </c>
      <c r="G59" s="25" t="s">
        <v>76</v>
      </c>
      <c r="H59" s="25">
        <v>4</v>
      </c>
      <c r="I59" s="25" t="s">
        <v>75</v>
      </c>
      <c r="J59" s="25" t="s">
        <v>74</v>
      </c>
      <c r="K59" s="25" t="s">
        <v>69</v>
      </c>
      <c r="L59" s="25" t="s">
        <v>77</v>
      </c>
      <c r="M59" s="25" t="s">
        <v>78</v>
      </c>
      <c r="N59" s="25" t="s">
        <v>77</v>
      </c>
      <c r="O59" s="25">
        <v>51</v>
      </c>
      <c r="P59" s="25" t="s">
        <v>77</v>
      </c>
      <c r="Q59" s="25" t="s">
        <v>77</v>
      </c>
      <c r="R59" s="25" t="s">
        <v>72</v>
      </c>
      <c r="S59" s="25" t="s">
        <v>77</v>
      </c>
      <c r="T59" s="25">
        <v>51</v>
      </c>
      <c r="V59" s="25" t="s">
        <v>70</v>
      </c>
      <c r="X59" s="25" t="s">
        <v>77</v>
      </c>
      <c r="Y59" s="25" t="s">
        <v>79</v>
      </c>
    </row>
    <row r="60" spans="5:25" s="24" customFormat="1" hidden="1">
      <c r="E60" s="24">
        <v>510</v>
      </c>
      <c r="F60" s="25" t="s">
        <v>75</v>
      </c>
      <c r="G60" s="25" t="s">
        <v>76</v>
      </c>
      <c r="H60" s="25">
        <v>4</v>
      </c>
      <c r="I60" s="25" t="s">
        <v>75</v>
      </c>
      <c r="J60" s="25" t="s">
        <v>74</v>
      </c>
      <c r="K60" s="25" t="s">
        <v>69</v>
      </c>
      <c r="L60" s="25" t="s">
        <v>77</v>
      </c>
      <c r="M60" s="25" t="s">
        <v>78</v>
      </c>
      <c r="N60" s="25" t="s">
        <v>77</v>
      </c>
      <c r="O60" s="25">
        <v>51</v>
      </c>
      <c r="P60" s="25" t="s">
        <v>77</v>
      </c>
      <c r="Q60" s="25" t="s">
        <v>77</v>
      </c>
      <c r="R60" s="25" t="s">
        <v>72</v>
      </c>
      <c r="S60" s="25" t="s">
        <v>77</v>
      </c>
      <c r="T60" s="25">
        <v>51</v>
      </c>
      <c r="V60" s="25" t="s">
        <v>70</v>
      </c>
      <c r="X60" s="25" t="s">
        <v>77</v>
      </c>
      <c r="Y60" s="25" t="s">
        <v>79</v>
      </c>
    </row>
    <row r="61" spans="5:25" s="24" customFormat="1" hidden="1">
      <c r="E61" s="24">
        <v>511</v>
      </c>
      <c r="F61" s="25" t="s">
        <v>77</v>
      </c>
      <c r="G61" s="25" t="s">
        <v>76</v>
      </c>
      <c r="H61" s="25">
        <v>5</v>
      </c>
      <c r="I61" s="25" t="s">
        <v>77</v>
      </c>
      <c r="J61" s="25" t="s">
        <v>74</v>
      </c>
      <c r="K61" s="25" t="s">
        <v>69</v>
      </c>
      <c r="L61" s="25" t="s">
        <v>77</v>
      </c>
      <c r="M61" s="25" t="s">
        <v>78</v>
      </c>
      <c r="N61" s="25" t="s">
        <v>77</v>
      </c>
      <c r="O61" s="25">
        <v>51</v>
      </c>
      <c r="P61" s="25" t="s">
        <v>77</v>
      </c>
      <c r="Q61" s="25" t="s">
        <v>77</v>
      </c>
      <c r="R61" s="25" t="s">
        <v>72</v>
      </c>
      <c r="S61" s="25" t="s">
        <v>77</v>
      </c>
      <c r="T61" s="25">
        <v>51</v>
      </c>
      <c r="V61" s="25" t="s">
        <v>70</v>
      </c>
      <c r="X61" s="25" t="s">
        <v>77</v>
      </c>
      <c r="Y61" s="25" t="s">
        <v>79</v>
      </c>
    </row>
    <row r="62" spans="5:25" s="24" customFormat="1" hidden="1">
      <c r="E62" s="24">
        <v>512</v>
      </c>
      <c r="F62" s="25" t="s">
        <v>77</v>
      </c>
      <c r="G62" s="25" t="s">
        <v>76</v>
      </c>
      <c r="H62" s="25">
        <v>5</v>
      </c>
      <c r="I62" s="25" t="s">
        <v>77</v>
      </c>
      <c r="J62" s="25" t="s">
        <v>74</v>
      </c>
      <c r="K62" s="25" t="s">
        <v>69</v>
      </c>
      <c r="L62" s="25" t="s">
        <v>77</v>
      </c>
      <c r="M62" s="25" t="s">
        <v>78</v>
      </c>
      <c r="N62" s="25" t="s">
        <v>77</v>
      </c>
      <c r="O62" s="25">
        <v>51</v>
      </c>
      <c r="P62" s="25" t="s">
        <v>77</v>
      </c>
      <c r="Q62" s="25" t="s">
        <v>77</v>
      </c>
      <c r="R62" s="25" t="s">
        <v>72</v>
      </c>
      <c r="S62" s="25" t="s">
        <v>77</v>
      </c>
      <c r="T62" s="25">
        <v>51</v>
      </c>
      <c r="V62" s="25" t="s">
        <v>70</v>
      </c>
      <c r="X62" s="25" t="s">
        <v>77</v>
      </c>
      <c r="Y62" s="25" t="s">
        <v>79</v>
      </c>
    </row>
    <row r="63" spans="5:25" s="24" customFormat="1" hidden="1">
      <c r="E63" s="24">
        <v>501</v>
      </c>
      <c r="F63" s="25" t="s">
        <v>77</v>
      </c>
      <c r="G63" s="25" t="s">
        <v>76</v>
      </c>
      <c r="H63" s="25">
        <v>5</v>
      </c>
      <c r="I63" s="25" t="s">
        <v>77</v>
      </c>
      <c r="J63" s="25" t="s">
        <v>74</v>
      </c>
      <c r="K63" s="25" t="s">
        <v>69</v>
      </c>
      <c r="L63" s="25" t="s">
        <v>77</v>
      </c>
      <c r="M63" s="25" t="s">
        <v>78</v>
      </c>
      <c r="N63" s="25" t="s">
        <v>77</v>
      </c>
      <c r="O63" s="25">
        <v>51</v>
      </c>
      <c r="P63" s="25" t="s">
        <v>77</v>
      </c>
      <c r="Q63" s="25" t="s">
        <v>77</v>
      </c>
      <c r="R63" s="25" t="s">
        <v>72</v>
      </c>
      <c r="S63" s="25" t="s">
        <v>77</v>
      </c>
      <c r="T63" s="25">
        <v>51</v>
      </c>
      <c r="V63" s="25" t="s">
        <v>70</v>
      </c>
      <c r="X63" s="25" t="s">
        <v>77</v>
      </c>
      <c r="Y63" s="25" t="s">
        <v>79</v>
      </c>
    </row>
    <row r="64" spans="5:25" s="24" customFormat="1" hidden="1">
      <c r="E64" s="24">
        <v>502</v>
      </c>
      <c r="F64" s="25" t="s">
        <v>77</v>
      </c>
      <c r="G64" s="25" t="s">
        <v>76</v>
      </c>
      <c r="H64" s="25">
        <v>5</v>
      </c>
      <c r="I64" s="25" t="s">
        <v>77</v>
      </c>
      <c r="J64" s="25" t="s">
        <v>74</v>
      </c>
      <c r="K64" s="25" t="s">
        <v>69</v>
      </c>
      <c r="L64" s="25" t="s">
        <v>77</v>
      </c>
      <c r="M64" s="25" t="s">
        <v>78</v>
      </c>
      <c r="N64" s="25" t="s">
        <v>77</v>
      </c>
      <c r="O64" s="25">
        <v>51</v>
      </c>
      <c r="P64" s="25" t="s">
        <v>77</v>
      </c>
      <c r="Q64" s="25" t="s">
        <v>77</v>
      </c>
      <c r="R64" s="25" t="s">
        <v>72</v>
      </c>
      <c r="S64" s="25" t="s">
        <v>77</v>
      </c>
      <c r="T64" s="25">
        <v>51</v>
      </c>
      <c r="V64" s="25" t="s">
        <v>70</v>
      </c>
      <c r="X64" s="25" t="s">
        <v>77</v>
      </c>
      <c r="Y64" s="25" t="s">
        <v>79</v>
      </c>
    </row>
    <row r="65" spans="5:25" s="24" customFormat="1" hidden="1">
      <c r="E65" s="24">
        <v>503</v>
      </c>
      <c r="F65" s="25" t="s">
        <v>77</v>
      </c>
      <c r="G65" s="25" t="s">
        <v>76</v>
      </c>
      <c r="H65" s="25">
        <v>5</v>
      </c>
      <c r="I65" s="25" t="s">
        <v>77</v>
      </c>
      <c r="J65" s="25" t="s">
        <v>74</v>
      </c>
      <c r="K65" s="25" t="s">
        <v>69</v>
      </c>
      <c r="L65" s="25" t="s">
        <v>77</v>
      </c>
      <c r="M65" s="25" t="s">
        <v>78</v>
      </c>
      <c r="N65" s="25" t="s">
        <v>77</v>
      </c>
      <c r="O65" s="25">
        <v>51</v>
      </c>
      <c r="P65" s="25" t="s">
        <v>77</v>
      </c>
      <c r="Q65" s="25" t="s">
        <v>77</v>
      </c>
      <c r="R65" s="25" t="s">
        <v>72</v>
      </c>
      <c r="S65" s="25" t="s">
        <v>77</v>
      </c>
      <c r="T65" s="25">
        <v>51</v>
      </c>
      <c r="V65" s="25" t="s">
        <v>70</v>
      </c>
      <c r="X65" s="25" t="s">
        <v>77</v>
      </c>
      <c r="Y65" s="25" t="s">
        <v>79</v>
      </c>
    </row>
    <row r="66" spans="5:25" s="24" customFormat="1" hidden="1">
      <c r="E66" s="24">
        <v>504</v>
      </c>
      <c r="F66" s="25" t="s">
        <v>77</v>
      </c>
      <c r="G66" s="25" t="s">
        <v>76</v>
      </c>
      <c r="H66" s="25">
        <v>5</v>
      </c>
      <c r="I66" s="25" t="s">
        <v>77</v>
      </c>
      <c r="J66" s="25" t="s">
        <v>74</v>
      </c>
      <c r="K66" s="25" t="s">
        <v>69</v>
      </c>
      <c r="L66" s="25" t="s">
        <v>77</v>
      </c>
      <c r="M66" s="25" t="s">
        <v>78</v>
      </c>
      <c r="N66" s="25" t="s">
        <v>77</v>
      </c>
      <c r="O66" s="25">
        <v>51</v>
      </c>
      <c r="P66" s="25" t="s">
        <v>77</v>
      </c>
      <c r="Q66" s="25" t="s">
        <v>77</v>
      </c>
      <c r="R66" s="25" t="s">
        <v>72</v>
      </c>
      <c r="S66" s="25" t="s">
        <v>77</v>
      </c>
      <c r="T66" s="25">
        <v>51</v>
      </c>
      <c r="V66" s="25" t="s">
        <v>70</v>
      </c>
      <c r="X66" s="25" t="s">
        <v>77</v>
      </c>
      <c r="Y66" s="25" t="s">
        <v>79</v>
      </c>
    </row>
    <row r="67" spans="5:25" s="24" customFormat="1" hidden="1">
      <c r="E67" s="24">
        <v>505</v>
      </c>
      <c r="F67" s="25" t="s">
        <v>77</v>
      </c>
      <c r="G67" s="25" t="s">
        <v>76</v>
      </c>
      <c r="H67" s="25">
        <v>5</v>
      </c>
      <c r="I67" s="25" t="s">
        <v>77</v>
      </c>
      <c r="J67" s="25" t="s">
        <v>74</v>
      </c>
      <c r="K67" s="25" t="s">
        <v>69</v>
      </c>
      <c r="L67" s="25" t="s">
        <v>77</v>
      </c>
      <c r="M67" s="25" t="s">
        <v>78</v>
      </c>
      <c r="N67" s="25" t="s">
        <v>77</v>
      </c>
      <c r="O67" s="25">
        <v>51</v>
      </c>
      <c r="P67" s="25" t="s">
        <v>77</v>
      </c>
      <c r="Q67" s="25" t="s">
        <v>77</v>
      </c>
      <c r="R67" s="25" t="s">
        <v>72</v>
      </c>
      <c r="S67" s="25" t="s">
        <v>77</v>
      </c>
      <c r="T67" s="25">
        <v>51</v>
      </c>
      <c r="V67" s="25" t="s">
        <v>70</v>
      </c>
      <c r="X67" s="25" t="s">
        <v>77</v>
      </c>
      <c r="Y67" s="25" t="s">
        <v>79</v>
      </c>
    </row>
    <row r="68" spans="5:25" s="24" customFormat="1" hidden="1">
      <c r="E68" s="24">
        <v>506</v>
      </c>
      <c r="F68" s="25" t="s">
        <v>77</v>
      </c>
      <c r="G68" s="25" t="s">
        <v>76</v>
      </c>
      <c r="H68" s="25">
        <v>5</v>
      </c>
      <c r="I68" s="25" t="s">
        <v>77</v>
      </c>
      <c r="J68" s="25" t="s">
        <v>74</v>
      </c>
      <c r="K68" s="25" t="s">
        <v>69</v>
      </c>
      <c r="L68" s="25" t="s">
        <v>77</v>
      </c>
      <c r="M68" s="25" t="s">
        <v>78</v>
      </c>
      <c r="N68" s="25" t="s">
        <v>77</v>
      </c>
      <c r="O68" s="25">
        <v>51</v>
      </c>
      <c r="P68" s="25" t="s">
        <v>77</v>
      </c>
      <c r="Q68" s="25" t="s">
        <v>77</v>
      </c>
      <c r="R68" s="25" t="s">
        <v>72</v>
      </c>
      <c r="S68" s="25" t="s">
        <v>77</v>
      </c>
      <c r="T68" s="25">
        <v>51</v>
      </c>
      <c r="V68" s="25" t="s">
        <v>70</v>
      </c>
      <c r="X68" s="25" t="s">
        <v>77</v>
      </c>
      <c r="Y68" s="25" t="s">
        <v>79</v>
      </c>
    </row>
    <row r="69" spans="5:25" s="24" customFormat="1" hidden="1">
      <c r="E69" s="24">
        <v>507</v>
      </c>
      <c r="F69" s="25" t="s">
        <v>77</v>
      </c>
      <c r="G69" s="25" t="s">
        <v>76</v>
      </c>
      <c r="H69" s="25">
        <v>5</v>
      </c>
      <c r="I69" s="25" t="s">
        <v>77</v>
      </c>
      <c r="J69" s="25" t="s">
        <v>74</v>
      </c>
      <c r="K69" s="25" t="s">
        <v>69</v>
      </c>
      <c r="L69" s="25" t="s">
        <v>77</v>
      </c>
      <c r="M69" s="25" t="s">
        <v>78</v>
      </c>
      <c r="N69" s="25" t="s">
        <v>77</v>
      </c>
      <c r="O69" s="25">
        <v>51</v>
      </c>
      <c r="P69" s="25" t="s">
        <v>77</v>
      </c>
      <c r="Q69" s="25" t="s">
        <v>77</v>
      </c>
      <c r="R69" s="25" t="s">
        <v>72</v>
      </c>
      <c r="S69" s="25" t="s">
        <v>77</v>
      </c>
      <c r="T69" s="25">
        <v>51</v>
      </c>
      <c r="V69" s="25" t="s">
        <v>70</v>
      </c>
      <c r="X69" s="25" t="s">
        <v>77</v>
      </c>
      <c r="Y69" s="25" t="s">
        <v>79</v>
      </c>
    </row>
    <row r="70" spans="5:25" s="24" customFormat="1" hidden="1">
      <c r="E70" s="24">
        <v>608</v>
      </c>
      <c r="F70" s="25" t="s">
        <v>77</v>
      </c>
      <c r="G70" s="25" t="s">
        <v>76</v>
      </c>
      <c r="H70" s="25">
        <v>5</v>
      </c>
      <c r="I70" s="25" t="s">
        <v>77</v>
      </c>
      <c r="J70" s="25" t="s">
        <v>74</v>
      </c>
      <c r="K70" s="25" t="s">
        <v>69</v>
      </c>
      <c r="L70" s="25" t="s">
        <v>80</v>
      </c>
      <c r="M70" s="25" t="s">
        <v>78</v>
      </c>
      <c r="N70" s="25" t="s">
        <v>80</v>
      </c>
      <c r="O70" s="25">
        <v>61</v>
      </c>
      <c r="P70" s="25" t="s">
        <v>80</v>
      </c>
      <c r="Q70" s="25" t="s">
        <v>80</v>
      </c>
      <c r="R70" s="25" t="s">
        <v>72</v>
      </c>
      <c r="S70" s="25" t="s">
        <v>80</v>
      </c>
      <c r="T70" s="25">
        <v>61</v>
      </c>
      <c r="V70" s="25" t="s">
        <v>70</v>
      </c>
      <c r="X70" s="25" t="s">
        <v>80</v>
      </c>
      <c r="Y70" s="25" t="s">
        <v>79</v>
      </c>
    </row>
    <row r="71" spans="5:25" s="24" customFormat="1" hidden="1">
      <c r="E71" s="24">
        <v>609</v>
      </c>
      <c r="F71" s="25" t="s">
        <v>77</v>
      </c>
      <c r="G71" s="25" t="s">
        <v>76</v>
      </c>
      <c r="H71" s="25">
        <v>5</v>
      </c>
      <c r="I71" s="25" t="s">
        <v>77</v>
      </c>
      <c r="J71" s="25" t="s">
        <v>74</v>
      </c>
      <c r="K71" s="25" t="s">
        <v>69</v>
      </c>
      <c r="L71" s="25" t="s">
        <v>80</v>
      </c>
      <c r="M71" s="25" t="s">
        <v>78</v>
      </c>
      <c r="N71" s="25" t="s">
        <v>80</v>
      </c>
      <c r="O71" s="25">
        <v>61</v>
      </c>
      <c r="P71" s="25" t="s">
        <v>80</v>
      </c>
      <c r="Q71" s="25" t="s">
        <v>80</v>
      </c>
      <c r="R71" s="25" t="s">
        <v>72</v>
      </c>
      <c r="S71" s="25" t="s">
        <v>80</v>
      </c>
      <c r="T71" s="25">
        <v>61</v>
      </c>
      <c r="V71" s="25" t="s">
        <v>70</v>
      </c>
      <c r="X71" s="25" t="s">
        <v>80</v>
      </c>
      <c r="Y71" s="25" t="s">
        <v>79</v>
      </c>
    </row>
    <row r="72" spans="5:25" s="24" customFormat="1" hidden="1">
      <c r="E72" s="24">
        <v>610</v>
      </c>
      <c r="F72" s="25" t="s">
        <v>77</v>
      </c>
      <c r="G72" s="25" t="s">
        <v>76</v>
      </c>
      <c r="H72" s="25">
        <v>5</v>
      </c>
      <c r="I72" s="25" t="s">
        <v>77</v>
      </c>
      <c r="J72" s="25" t="s">
        <v>74</v>
      </c>
      <c r="K72" s="25" t="s">
        <v>69</v>
      </c>
      <c r="L72" s="25" t="s">
        <v>80</v>
      </c>
      <c r="M72" s="25" t="s">
        <v>78</v>
      </c>
      <c r="N72" s="25" t="s">
        <v>80</v>
      </c>
      <c r="O72" s="25">
        <v>61</v>
      </c>
      <c r="P72" s="25" t="s">
        <v>80</v>
      </c>
      <c r="Q72" s="25" t="s">
        <v>80</v>
      </c>
      <c r="R72" s="25" t="s">
        <v>72</v>
      </c>
      <c r="S72" s="25" t="s">
        <v>80</v>
      </c>
      <c r="T72" s="25">
        <v>61</v>
      </c>
      <c r="V72" s="25" t="s">
        <v>70</v>
      </c>
      <c r="X72" s="25" t="s">
        <v>80</v>
      </c>
      <c r="Y72" s="25" t="s">
        <v>79</v>
      </c>
    </row>
    <row r="73" spans="5:25" s="24" customFormat="1" hidden="1">
      <c r="E73" s="24">
        <v>611</v>
      </c>
      <c r="F73" s="25" t="s">
        <v>80</v>
      </c>
      <c r="G73" s="25" t="s">
        <v>76</v>
      </c>
      <c r="H73" s="25">
        <v>6</v>
      </c>
      <c r="I73" s="25" t="s">
        <v>80</v>
      </c>
      <c r="J73" s="25" t="s">
        <v>74</v>
      </c>
      <c r="K73" s="25" t="s">
        <v>69</v>
      </c>
      <c r="L73" s="25" t="s">
        <v>80</v>
      </c>
      <c r="M73" s="25" t="s">
        <v>78</v>
      </c>
      <c r="N73" s="25" t="s">
        <v>80</v>
      </c>
      <c r="O73" s="25">
        <v>61</v>
      </c>
      <c r="P73" s="25" t="s">
        <v>80</v>
      </c>
      <c r="Q73" s="25" t="s">
        <v>80</v>
      </c>
      <c r="R73" s="25" t="s">
        <v>72</v>
      </c>
      <c r="S73" s="25" t="s">
        <v>80</v>
      </c>
      <c r="T73" s="25">
        <v>61</v>
      </c>
      <c r="V73" s="25" t="s">
        <v>70</v>
      </c>
      <c r="X73" s="25" t="s">
        <v>80</v>
      </c>
      <c r="Y73" s="25" t="s">
        <v>79</v>
      </c>
    </row>
    <row r="74" spans="5:25" s="24" customFormat="1" hidden="1">
      <c r="E74" s="24">
        <v>612</v>
      </c>
      <c r="F74" s="25" t="s">
        <v>80</v>
      </c>
      <c r="G74" s="25" t="s">
        <v>76</v>
      </c>
      <c r="H74" s="25">
        <v>6</v>
      </c>
      <c r="I74" s="25" t="s">
        <v>80</v>
      </c>
      <c r="J74" s="25" t="s">
        <v>74</v>
      </c>
      <c r="K74" s="25" t="s">
        <v>69</v>
      </c>
      <c r="L74" s="25" t="s">
        <v>80</v>
      </c>
      <c r="M74" s="25" t="s">
        <v>78</v>
      </c>
      <c r="N74" s="25" t="s">
        <v>80</v>
      </c>
      <c r="O74" s="25">
        <v>61</v>
      </c>
      <c r="P74" s="25" t="s">
        <v>80</v>
      </c>
      <c r="Q74" s="25" t="s">
        <v>80</v>
      </c>
      <c r="R74" s="25" t="s">
        <v>72</v>
      </c>
      <c r="S74" s="25" t="s">
        <v>80</v>
      </c>
      <c r="T74" s="25">
        <v>61</v>
      </c>
      <c r="V74" s="25" t="s">
        <v>70</v>
      </c>
      <c r="X74" s="25" t="s">
        <v>80</v>
      </c>
      <c r="Y74" s="25" t="s">
        <v>79</v>
      </c>
    </row>
    <row r="75" spans="5:25" s="24" customFormat="1" hidden="1">
      <c r="E75" s="24">
        <v>601</v>
      </c>
      <c r="F75" s="25" t="s">
        <v>80</v>
      </c>
      <c r="G75" s="25" t="s">
        <v>76</v>
      </c>
      <c r="H75" s="25">
        <v>6</v>
      </c>
      <c r="I75" s="25" t="s">
        <v>80</v>
      </c>
      <c r="J75" s="25" t="s">
        <v>74</v>
      </c>
      <c r="K75" s="25" t="s">
        <v>69</v>
      </c>
      <c r="L75" s="25" t="s">
        <v>80</v>
      </c>
      <c r="M75" s="25" t="s">
        <v>78</v>
      </c>
      <c r="N75" s="25" t="s">
        <v>80</v>
      </c>
      <c r="O75" s="25">
        <v>61</v>
      </c>
      <c r="P75" s="25" t="s">
        <v>80</v>
      </c>
      <c r="Q75" s="25" t="s">
        <v>80</v>
      </c>
      <c r="R75" s="25" t="s">
        <v>72</v>
      </c>
      <c r="S75" s="25" t="s">
        <v>80</v>
      </c>
      <c r="T75" s="25">
        <v>61</v>
      </c>
      <c r="V75" s="25" t="s">
        <v>70</v>
      </c>
      <c r="X75" s="25" t="s">
        <v>80</v>
      </c>
      <c r="Y75" s="25" t="s">
        <v>79</v>
      </c>
    </row>
    <row r="76" spans="5:25" s="24" customFormat="1" hidden="1">
      <c r="E76" s="24">
        <v>602</v>
      </c>
      <c r="F76" s="25" t="s">
        <v>80</v>
      </c>
      <c r="G76" s="25" t="s">
        <v>76</v>
      </c>
      <c r="H76" s="25">
        <v>6</v>
      </c>
      <c r="I76" s="25" t="s">
        <v>80</v>
      </c>
      <c r="J76" s="25" t="s">
        <v>74</v>
      </c>
      <c r="K76" s="25" t="s">
        <v>69</v>
      </c>
      <c r="L76" s="25" t="s">
        <v>80</v>
      </c>
      <c r="M76" s="25" t="s">
        <v>78</v>
      </c>
      <c r="N76" s="25" t="s">
        <v>80</v>
      </c>
      <c r="O76" s="25">
        <v>61</v>
      </c>
      <c r="P76" s="25" t="s">
        <v>80</v>
      </c>
      <c r="Q76" s="25" t="s">
        <v>80</v>
      </c>
      <c r="R76" s="25" t="s">
        <v>72</v>
      </c>
      <c r="S76" s="25" t="s">
        <v>80</v>
      </c>
      <c r="T76" s="25">
        <v>61</v>
      </c>
      <c r="V76" s="25" t="s">
        <v>70</v>
      </c>
      <c r="X76" s="25" t="s">
        <v>80</v>
      </c>
      <c r="Y76" s="25" t="s">
        <v>79</v>
      </c>
    </row>
    <row r="77" spans="5:25" s="24" customFormat="1" hidden="1">
      <c r="E77" s="24">
        <v>603</v>
      </c>
      <c r="F77" s="25" t="s">
        <v>80</v>
      </c>
      <c r="G77" s="25" t="s">
        <v>76</v>
      </c>
      <c r="H77" s="25">
        <v>6</v>
      </c>
      <c r="I77" s="25" t="s">
        <v>80</v>
      </c>
      <c r="J77" s="25" t="s">
        <v>74</v>
      </c>
      <c r="K77" s="25" t="s">
        <v>69</v>
      </c>
      <c r="L77" s="25" t="s">
        <v>80</v>
      </c>
      <c r="M77" s="25" t="s">
        <v>78</v>
      </c>
      <c r="N77" s="25" t="s">
        <v>80</v>
      </c>
      <c r="O77" s="25">
        <v>61</v>
      </c>
      <c r="P77" s="25" t="s">
        <v>80</v>
      </c>
      <c r="Q77" s="25" t="s">
        <v>80</v>
      </c>
      <c r="R77" s="25" t="s">
        <v>72</v>
      </c>
      <c r="S77" s="25" t="s">
        <v>80</v>
      </c>
      <c r="T77" s="25">
        <v>61</v>
      </c>
      <c r="V77" s="25" t="s">
        <v>70</v>
      </c>
      <c r="X77" s="25" t="s">
        <v>80</v>
      </c>
      <c r="Y77" s="25" t="s">
        <v>79</v>
      </c>
    </row>
    <row r="78" spans="5:25" s="24" customFormat="1" hidden="1">
      <c r="E78" s="24">
        <v>604</v>
      </c>
      <c r="F78" s="25" t="s">
        <v>80</v>
      </c>
      <c r="G78" s="25" t="s">
        <v>76</v>
      </c>
      <c r="H78" s="25">
        <v>6</v>
      </c>
      <c r="I78" s="25" t="s">
        <v>80</v>
      </c>
      <c r="J78" s="25" t="s">
        <v>74</v>
      </c>
      <c r="K78" s="25" t="s">
        <v>69</v>
      </c>
      <c r="L78" s="25" t="s">
        <v>80</v>
      </c>
      <c r="M78" s="25" t="s">
        <v>78</v>
      </c>
      <c r="N78" s="25" t="s">
        <v>80</v>
      </c>
      <c r="O78" s="25">
        <v>61</v>
      </c>
      <c r="P78" s="25" t="s">
        <v>80</v>
      </c>
      <c r="Q78" s="25" t="s">
        <v>80</v>
      </c>
      <c r="R78" s="25" t="s">
        <v>72</v>
      </c>
      <c r="S78" s="25" t="s">
        <v>80</v>
      </c>
      <c r="T78" s="25">
        <v>61</v>
      </c>
      <c r="V78" s="25" t="s">
        <v>70</v>
      </c>
      <c r="X78" s="25" t="s">
        <v>80</v>
      </c>
      <c r="Y78" s="25" t="s">
        <v>79</v>
      </c>
    </row>
    <row r="79" spans="5:25" s="24" customFormat="1" hidden="1">
      <c r="E79" s="24">
        <v>605</v>
      </c>
      <c r="F79" s="25" t="s">
        <v>80</v>
      </c>
      <c r="G79" s="25" t="s">
        <v>76</v>
      </c>
      <c r="H79" s="25">
        <v>6</v>
      </c>
      <c r="I79" s="25" t="s">
        <v>80</v>
      </c>
      <c r="J79" s="25" t="s">
        <v>74</v>
      </c>
      <c r="K79" s="25" t="s">
        <v>69</v>
      </c>
      <c r="L79" s="25" t="s">
        <v>80</v>
      </c>
      <c r="M79" s="25" t="s">
        <v>78</v>
      </c>
      <c r="N79" s="25" t="s">
        <v>80</v>
      </c>
      <c r="O79" s="25">
        <v>61</v>
      </c>
      <c r="P79" s="25" t="s">
        <v>80</v>
      </c>
      <c r="Q79" s="25" t="s">
        <v>80</v>
      </c>
      <c r="R79" s="25" t="s">
        <v>72</v>
      </c>
      <c r="S79" s="25" t="s">
        <v>80</v>
      </c>
      <c r="T79" s="25">
        <v>61</v>
      </c>
      <c r="V79" s="25" t="s">
        <v>70</v>
      </c>
      <c r="X79" s="25" t="s">
        <v>80</v>
      </c>
      <c r="Y79" s="25" t="s">
        <v>79</v>
      </c>
    </row>
    <row r="80" spans="5:25" s="24" customFormat="1" hidden="1">
      <c r="E80" s="24">
        <v>606</v>
      </c>
      <c r="F80" s="25" t="s">
        <v>80</v>
      </c>
      <c r="G80" s="25" t="s">
        <v>76</v>
      </c>
      <c r="H80" s="25">
        <v>6</v>
      </c>
      <c r="I80" s="25" t="s">
        <v>80</v>
      </c>
      <c r="J80" s="25" t="s">
        <v>74</v>
      </c>
      <c r="K80" s="25" t="s">
        <v>69</v>
      </c>
      <c r="L80" s="25" t="s">
        <v>80</v>
      </c>
      <c r="M80" s="25" t="s">
        <v>78</v>
      </c>
      <c r="N80" s="25" t="s">
        <v>80</v>
      </c>
      <c r="O80" s="25">
        <v>61</v>
      </c>
      <c r="P80" s="25" t="s">
        <v>80</v>
      </c>
      <c r="Q80" s="25" t="s">
        <v>80</v>
      </c>
      <c r="R80" s="25" t="s">
        <v>72</v>
      </c>
      <c r="S80" s="25" t="s">
        <v>80</v>
      </c>
      <c r="T80" s="25">
        <v>61</v>
      </c>
      <c r="V80" s="25" t="s">
        <v>70</v>
      </c>
      <c r="X80" s="25" t="s">
        <v>80</v>
      </c>
      <c r="Y80" s="25" t="s">
        <v>79</v>
      </c>
    </row>
    <row r="81" spans="5:25" s="24" customFormat="1" hidden="1">
      <c r="E81" s="24">
        <v>607</v>
      </c>
      <c r="F81" s="25" t="s">
        <v>80</v>
      </c>
      <c r="G81" s="25" t="s">
        <v>76</v>
      </c>
      <c r="H81" s="25">
        <v>6</v>
      </c>
      <c r="I81" s="25" t="s">
        <v>80</v>
      </c>
      <c r="J81" s="25" t="s">
        <v>74</v>
      </c>
      <c r="K81" s="25" t="s">
        <v>69</v>
      </c>
      <c r="L81" s="25" t="s">
        <v>80</v>
      </c>
      <c r="M81" s="25" t="s">
        <v>78</v>
      </c>
      <c r="N81" s="25" t="s">
        <v>80</v>
      </c>
      <c r="O81" s="25">
        <v>61</v>
      </c>
      <c r="P81" s="25" t="s">
        <v>80</v>
      </c>
      <c r="Q81" s="25" t="s">
        <v>80</v>
      </c>
      <c r="R81" s="25" t="s">
        <v>72</v>
      </c>
      <c r="S81" s="25" t="s">
        <v>80</v>
      </c>
      <c r="T81" s="25">
        <v>61</v>
      </c>
      <c r="V81" s="25" t="s">
        <v>70</v>
      </c>
      <c r="X81" s="25" t="s">
        <v>80</v>
      </c>
      <c r="Y81" s="25" t="s">
        <v>79</v>
      </c>
    </row>
    <row r="82" spans="5:25" s="24" customFormat="1" hidden="1">
      <c r="E82" s="24">
        <v>708</v>
      </c>
      <c r="F82" s="25" t="s">
        <v>80</v>
      </c>
      <c r="G82" s="25" t="s">
        <v>76</v>
      </c>
      <c r="H82" s="25">
        <v>6</v>
      </c>
      <c r="I82" s="25" t="s">
        <v>80</v>
      </c>
      <c r="J82" s="25" t="s">
        <v>74</v>
      </c>
      <c r="K82" s="25" t="s">
        <v>69</v>
      </c>
      <c r="L82" s="25" t="s">
        <v>81</v>
      </c>
      <c r="M82" s="25" t="s">
        <v>78</v>
      </c>
      <c r="N82" s="25" t="s">
        <v>81</v>
      </c>
      <c r="O82" s="25">
        <v>71</v>
      </c>
      <c r="P82" s="25" t="s">
        <v>81</v>
      </c>
      <c r="Q82" s="25" t="s">
        <v>81</v>
      </c>
      <c r="R82" s="25" t="s">
        <v>72</v>
      </c>
      <c r="S82" s="25" t="s">
        <v>81</v>
      </c>
      <c r="T82" s="25">
        <v>71</v>
      </c>
      <c r="V82" s="25" t="s">
        <v>70</v>
      </c>
      <c r="X82" s="25" t="s">
        <v>80</v>
      </c>
      <c r="Y82" s="25" t="s">
        <v>79</v>
      </c>
    </row>
    <row r="83" spans="5:25" s="24" customFormat="1" hidden="1">
      <c r="E83" s="24">
        <v>709</v>
      </c>
      <c r="F83" s="25" t="s">
        <v>80</v>
      </c>
      <c r="G83" s="25" t="s">
        <v>76</v>
      </c>
      <c r="H83" s="25">
        <v>6</v>
      </c>
      <c r="I83" s="25" t="s">
        <v>80</v>
      </c>
      <c r="J83" s="25" t="s">
        <v>74</v>
      </c>
      <c r="K83" s="25" t="s">
        <v>69</v>
      </c>
      <c r="L83" s="25" t="s">
        <v>81</v>
      </c>
      <c r="M83" s="25" t="s">
        <v>78</v>
      </c>
      <c r="N83" s="25" t="s">
        <v>81</v>
      </c>
      <c r="O83" s="25">
        <v>71</v>
      </c>
      <c r="P83" s="25" t="s">
        <v>81</v>
      </c>
      <c r="Q83" s="25" t="s">
        <v>81</v>
      </c>
      <c r="R83" s="25" t="s">
        <v>72</v>
      </c>
      <c r="S83" s="25" t="s">
        <v>81</v>
      </c>
      <c r="T83" s="25">
        <v>71</v>
      </c>
      <c r="V83" s="25" t="s">
        <v>70</v>
      </c>
      <c r="X83" s="25" t="s">
        <v>80</v>
      </c>
      <c r="Y83" s="25" t="s">
        <v>79</v>
      </c>
    </row>
    <row r="84" spans="5:25" s="24" customFormat="1" hidden="1">
      <c r="E84" s="24">
        <v>710</v>
      </c>
      <c r="F84" s="25" t="s">
        <v>80</v>
      </c>
      <c r="G84" s="25" t="s">
        <v>76</v>
      </c>
      <c r="H84" s="25">
        <v>6</v>
      </c>
      <c r="I84" s="25" t="s">
        <v>80</v>
      </c>
      <c r="J84" s="25" t="s">
        <v>74</v>
      </c>
      <c r="K84" s="25" t="s">
        <v>69</v>
      </c>
      <c r="L84" s="25" t="s">
        <v>81</v>
      </c>
      <c r="M84" s="25" t="s">
        <v>78</v>
      </c>
      <c r="N84" s="25" t="s">
        <v>81</v>
      </c>
      <c r="O84" s="25">
        <v>71</v>
      </c>
      <c r="P84" s="25" t="s">
        <v>81</v>
      </c>
      <c r="Q84" s="25" t="s">
        <v>81</v>
      </c>
      <c r="R84" s="25" t="s">
        <v>72</v>
      </c>
      <c r="S84" s="25" t="s">
        <v>81</v>
      </c>
      <c r="T84" s="25">
        <v>71</v>
      </c>
      <c r="V84" s="25" t="s">
        <v>70</v>
      </c>
      <c r="X84" s="25" t="s">
        <v>80</v>
      </c>
      <c r="Y84" s="25" t="s">
        <v>79</v>
      </c>
    </row>
    <row r="85" spans="5:25" s="24" customFormat="1" hidden="1">
      <c r="E85" s="24">
        <v>711</v>
      </c>
      <c r="F85" s="25" t="s">
        <v>81</v>
      </c>
      <c r="G85" s="25" t="s">
        <v>76</v>
      </c>
      <c r="H85" s="25">
        <v>6</v>
      </c>
      <c r="I85" s="25" t="s">
        <v>80</v>
      </c>
      <c r="J85" s="25" t="s">
        <v>74</v>
      </c>
      <c r="K85" s="25" t="s">
        <v>69</v>
      </c>
      <c r="L85" s="25" t="s">
        <v>81</v>
      </c>
      <c r="M85" s="25" t="s">
        <v>78</v>
      </c>
      <c r="N85" s="25" t="s">
        <v>81</v>
      </c>
      <c r="O85" s="25">
        <v>71</v>
      </c>
      <c r="P85" s="25" t="s">
        <v>81</v>
      </c>
      <c r="Q85" s="25" t="s">
        <v>81</v>
      </c>
      <c r="R85" s="25" t="s">
        <v>72</v>
      </c>
      <c r="S85" s="25" t="s">
        <v>81</v>
      </c>
      <c r="T85" s="25">
        <v>71</v>
      </c>
      <c r="V85" s="25" t="s">
        <v>70</v>
      </c>
      <c r="X85" s="25" t="s">
        <v>80</v>
      </c>
      <c r="Y85" s="25" t="s">
        <v>79</v>
      </c>
    </row>
    <row r="86" spans="5:25" s="24" customFormat="1" hidden="1">
      <c r="E86" s="24">
        <v>712</v>
      </c>
      <c r="F86" s="25" t="s">
        <v>81</v>
      </c>
      <c r="G86" s="25" t="s">
        <v>76</v>
      </c>
      <c r="H86" s="25">
        <v>6</v>
      </c>
      <c r="I86" s="25" t="s">
        <v>80</v>
      </c>
      <c r="J86" s="25" t="s">
        <v>74</v>
      </c>
      <c r="K86" s="25" t="s">
        <v>69</v>
      </c>
      <c r="L86" s="25" t="s">
        <v>81</v>
      </c>
      <c r="M86" s="25" t="s">
        <v>78</v>
      </c>
      <c r="N86" s="25" t="s">
        <v>81</v>
      </c>
      <c r="O86" s="25">
        <v>71</v>
      </c>
      <c r="P86" s="25" t="s">
        <v>81</v>
      </c>
      <c r="Q86" s="25" t="s">
        <v>81</v>
      </c>
      <c r="R86" s="25" t="s">
        <v>72</v>
      </c>
      <c r="S86" s="25" t="s">
        <v>81</v>
      </c>
      <c r="T86" s="25">
        <v>71</v>
      </c>
      <c r="V86" s="25" t="s">
        <v>70</v>
      </c>
      <c r="X86" s="25" t="s">
        <v>80</v>
      </c>
      <c r="Y86" s="25" t="s">
        <v>79</v>
      </c>
    </row>
    <row r="87" spans="5:25" s="24" customFormat="1" hidden="1">
      <c r="E87" s="24">
        <v>701</v>
      </c>
      <c r="F87" s="25" t="s">
        <v>81</v>
      </c>
      <c r="G87" s="25" t="s">
        <v>76</v>
      </c>
      <c r="H87" s="25">
        <v>6</v>
      </c>
      <c r="I87" s="25" t="s">
        <v>80</v>
      </c>
      <c r="J87" s="25" t="s">
        <v>74</v>
      </c>
      <c r="K87" s="25" t="s">
        <v>69</v>
      </c>
      <c r="L87" s="25" t="s">
        <v>81</v>
      </c>
      <c r="M87" s="25" t="s">
        <v>78</v>
      </c>
      <c r="N87" s="25" t="s">
        <v>81</v>
      </c>
      <c r="O87" s="25">
        <v>71</v>
      </c>
      <c r="P87" s="25" t="s">
        <v>81</v>
      </c>
      <c r="Q87" s="25" t="s">
        <v>81</v>
      </c>
      <c r="R87" s="25" t="s">
        <v>72</v>
      </c>
      <c r="S87" s="25" t="s">
        <v>81</v>
      </c>
      <c r="T87" s="25">
        <v>71</v>
      </c>
      <c r="V87" s="25" t="s">
        <v>70</v>
      </c>
      <c r="X87" s="25" t="s">
        <v>80</v>
      </c>
      <c r="Y87" s="25" t="s">
        <v>79</v>
      </c>
    </row>
    <row r="88" spans="5:25" s="24" customFormat="1" hidden="1">
      <c r="E88" s="24">
        <v>702</v>
      </c>
      <c r="F88" s="25" t="s">
        <v>81</v>
      </c>
      <c r="G88" s="25" t="s">
        <v>76</v>
      </c>
      <c r="H88" s="25">
        <v>6</v>
      </c>
      <c r="I88" s="25" t="s">
        <v>80</v>
      </c>
      <c r="J88" s="25" t="s">
        <v>74</v>
      </c>
      <c r="K88" s="25" t="s">
        <v>69</v>
      </c>
      <c r="L88" s="25" t="s">
        <v>81</v>
      </c>
      <c r="M88" s="25" t="s">
        <v>78</v>
      </c>
      <c r="N88" s="25" t="s">
        <v>81</v>
      </c>
      <c r="O88" s="25">
        <v>71</v>
      </c>
      <c r="P88" s="25" t="s">
        <v>81</v>
      </c>
      <c r="Q88" s="25" t="s">
        <v>81</v>
      </c>
      <c r="R88" s="25" t="s">
        <v>72</v>
      </c>
      <c r="S88" s="25" t="s">
        <v>81</v>
      </c>
      <c r="T88" s="25">
        <v>71</v>
      </c>
      <c r="V88" s="25" t="s">
        <v>70</v>
      </c>
      <c r="X88" s="25" t="s">
        <v>80</v>
      </c>
      <c r="Y88" s="25" t="s">
        <v>79</v>
      </c>
    </row>
    <row r="89" spans="5:25" s="24" customFormat="1" hidden="1">
      <c r="E89" s="24">
        <v>703</v>
      </c>
      <c r="F89" s="25" t="s">
        <v>81</v>
      </c>
      <c r="G89" s="25" t="s">
        <v>76</v>
      </c>
      <c r="H89" s="25">
        <v>6</v>
      </c>
      <c r="I89" s="25" t="s">
        <v>80</v>
      </c>
      <c r="J89" s="25" t="s">
        <v>74</v>
      </c>
      <c r="K89" s="25" t="s">
        <v>69</v>
      </c>
      <c r="L89" s="25" t="s">
        <v>81</v>
      </c>
      <c r="M89" s="25" t="s">
        <v>78</v>
      </c>
      <c r="N89" s="25" t="s">
        <v>81</v>
      </c>
      <c r="O89" s="25">
        <v>71</v>
      </c>
      <c r="P89" s="25" t="s">
        <v>81</v>
      </c>
      <c r="Q89" s="25" t="s">
        <v>81</v>
      </c>
      <c r="R89" s="25" t="s">
        <v>72</v>
      </c>
      <c r="S89" s="25" t="s">
        <v>81</v>
      </c>
      <c r="T89" s="25">
        <v>71</v>
      </c>
      <c r="V89" s="25" t="s">
        <v>70</v>
      </c>
      <c r="X89" s="25" t="s">
        <v>80</v>
      </c>
      <c r="Y89" s="25" t="s">
        <v>79</v>
      </c>
    </row>
    <row r="90" spans="5:25" s="24" customFormat="1" hidden="1">
      <c r="E90" s="24">
        <v>704</v>
      </c>
      <c r="F90" s="25" t="s">
        <v>81</v>
      </c>
      <c r="G90" s="25" t="s">
        <v>76</v>
      </c>
      <c r="H90" s="25">
        <v>6</v>
      </c>
      <c r="I90" s="25" t="s">
        <v>80</v>
      </c>
      <c r="J90" s="25" t="s">
        <v>74</v>
      </c>
      <c r="K90" s="25" t="s">
        <v>69</v>
      </c>
      <c r="L90" s="25" t="s">
        <v>81</v>
      </c>
      <c r="M90" s="25" t="s">
        <v>78</v>
      </c>
      <c r="N90" s="25" t="s">
        <v>81</v>
      </c>
      <c r="O90" s="25">
        <v>71</v>
      </c>
      <c r="P90" s="25" t="s">
        <v>81</v>
      </c>
      <c r="Q90" s="25" t="s">
        <v>81</v>
      </c>
      <c r="R90" s="25" t="s">
        <v>72</v>
      </c>
      <c r="S90" s="25" t="s">
        <v>81</v>
      </c>
      <c r="T90" s="25">
        <v>71</v>
      </c>
      <c r="V90" s="25" t="s">
        <v>70</v>
      </c>
      <c r="X90" s="25" t="s">
        <v>80</v>
      </c>
      <c r="Y90" s="25" t="s">
        <v>79</v>
      </c>
    </row>
    <row r="91" spans="5:25" s="24" customFormat="1" hidden="1">
      <c r="E91" s="24">
        <v>705</v>
      </c>
      <c r="F91" s="25" t="s">
        <v>81</v>
      </c>
      <c r="G91" s="25" t="s">
        <v>76</v>
      </c>
      <c r="H91" s="25">
        <v>6</v>
      </c>
      <c r="I91" s="25" t="s">
        <v>80</v>
      </c>
      <c r="J91" s="25" t="s">
        <v>74</v>
      </c>
      <c r="K91" s="25" t="s">
        <v>69</v>
      </c>
      <c r="L91" s="25" t="s">
        <v>81</v>
      </c>
      <c r="M91" s="25" t="s">
        <v>78</v>
      </c>
      <c r="N91" s="25" t="s">
        <v>81</v>
      </c>
      <c r="O91" s="25">
        <v>71</v>
      </c>
      <c r="P91" s="25" t="s">
        <v>81</v>
      </c>
      <c r="Q91" s="25" t="s">
        <v>81</v>
      </c>
      <c r="R91" s="25" t="s">
        <v>72</v>
      </c>
      <c r="S91" s="25" t="s">
        <v>81</v>
      </c>
      <c r="T91" s="25">
        <v>71</v>
      </c>
      <c r="V91" s="25" t="s">
        <v>70</v>
      </c>
      <c r="X91" s="25" t="s">
        <v>80</v>
      </c>
      <c r="Y91" s="25" t="s">
        <v>79</v>
      </c>
    </row>
    <row r="92" spans="5:25" s="24" customFormat="1" hidden="1">
      <c r="E92" s="24">
        <v>706</v>
      </c>
      <c r="F92" s="25" t="s">
        <v>81</v>
      </c>
      <c r="G92" s="25" t="s">
        <v>76</v>
      </c>
      <c r="H92" s="25">
        <v>6</v>
      </c>
      <c r="I92" s="25" t="s">
        <v>80</v>
      </c>
      <c r="J92" s="25" t="s">
        <v>74</v>
      </c>
      <c r="K92" s="25" t="s">
        <v>69</v>
      </c>
      <c r="L92" s="25" t="s">
        <v>81</v>
      </c>
      <c r="M92" s="25" t="s">
        <v>78</v>
      </c>
      <c r="N92" s="25" t="s">
        <v>81</v>
      </c>
      <c r="O92" s="25">
        <v>71</v>
      </c>
      <c r="P92" s="25" t="s">
        <v>81</v>
      </c>
      <c r="Q92" s="25" t="s">
        <v>81</v>
      </c>
      <c r="R92" s="25" t="s">
        <v>72</v>
      </c>
      <c r="S92" s="25" t="s">
        <v>81</v>
      </c>
      <c r="T92" s="25">
        <v>71</v>
      </c>
      <c r="V92" s="25" t="s">
        <v>70</v>
      </c>
      <c r="X92" s="25" t="s">
        <v>80</v>
      </c>
      <c r="Y92" s="25" t="s">
        <v>79</v>
      </c>
    </row>
    <row r="93" spans="5:25" s="24" customFormat="1" hidden="1">
      <c r="E93" s="24">
        <v>707</v>
      </c>
      <c r="F93" s="25" t="s">
        <v>81</v>
      </c>
      <c r="G93" s="25" t="s">
        <v>76</v>
      </c>
      <c r="H93" s="25">
        <v>6</v>
      </c>
      <c r="I93" s="25" t="s">
        <v>80</v>
      </c>
      <c r="J93" s="25" t="s">
        <v>74</v>
      </c>
      <c r="K93" s="25" t="s">
        <v>69</v>
      </c>
      <c r="L93" s="25" t="s">
        <v>81</v>
      </c>
      <c r="M93" s="25" t="s">
        <v>78</v>
      </c>
      <c r="N93" s="25" t="s">
        <v>81</v>
      </c>
      <c r="O93" s="25">
        <v>71</v>
      </c>
      <c r="P93" s="25" t="s">
        <v>81</v>
      </c>
      <c r="Q93" s="25" t="s">
        <v>81</v>
      </c>
      <c r="R93" s="25" t="s">
        <v>72</v>
      </c>
      <c r="S93" s="25" t="s">
        <v>81</v>
      </c>
      <c r="T93" s="25">
        <v>71</v>
      </c>
      <c r="V93" s="25" t="s">
        <v>70</v>
      </c>
      <c r="X93" s="25" t="s">
        <v>80</v>
      </c>
      <c r="Y93" s="25" t="s">
        <v>79</v>
      </c>
    </row>
    <row r="94" spans="5:25" s="24" customFormat="1" hidden="1">
      <c r="E94" s="24">
        <v>808</v>
      </c>
      <c r="F94" s="25" t="s">
        <v>81</v>
      </c>
      <c r="G94" s="25" t="s">
        <v>76</v>
      </c>
      <c r="H94" s="25">
        <v>6</v>
      </c>
      <c r="I94" s="25" t="s">
        <v>80</v>
      </c>
      <c r="J94" s="25" t="s">
        <v>74</v>
      </c>
      <c r="K94" s="25" t="s">
        <v>69</v>
      </c>
      <c r="L94" s="25" t="s">
        <v>82</v>
      </c>
      <c r="M94" s="25" t="s">
        <v>83</v>
      </c>
      <c r="N94" s="25" t="s">
        <v>82</v>
      </c>
      <c r="O94" s="25">
        <v>81</v>
      </c>
      <c r="P94" s="25" t="s">
        <v>82</v>
      </c>
      <c r="Q94" s="25" t="s">
        <v>82</v>
      </c>
      <c r="R94" s="25" t="s">
        <v>72</v>
      </c>
      <c r="S94" s="25" t="s">
        <v>82</v>
      </c>
      <c r="T94" s="25">
        <v>81</v>
      </c>
      <c r="V94" s="25" t="s">
        <v>70</v>
      </c>
      <c r="X94" s="25" t="s">
        <v>80</v>
      </c>
      <c r="Y94" s="25" t="s">
        <v>79</v>
      </c>
    </row>
    <row r="95" spans="5:25" s="24" customFormat="1" hidden="1">
      <c r="E95" s="24">
        <v>809</v>
      </c>
      <c r="F95" s="25" t="s">
        <v>81</v>
      </c>
      <c r="G95" s="25" t="s">
        <v>76</v>
      </c>
      <c r="H95" s="25">
        <v>6</v>
      </c>
      <c r="I95" s="25" t="s">
        <v>80</v>
      </c>
      <c r="J95" s="25" t="s">
        <v>74</v>
      </c>
      <c r="K95" s="25" t="s">
        <v>69</v>
      </c>
      <c r="L95" s="25" t="s">
        <v>82</v>
      </c>
      <c r="M95" s="25" t="s">
        <v>83</v>
      </c>
      <c r="N95" s="25" t="s">
        <v>82</v>
      </c>
      <c r="O95" s="25">
        <v>81</v>
      </c>
      <c r="P95" s="25" t="s">
        <v>82</v>
      </c>
      <c r="Q95" s="25" t="s">
        <v>82</v>
      </c>
      <c r="R95" s="25" t="s">
        <v>72</v>
      </c>
      <c r="S95" s="25" t="s">
        <v>82</v>
      </c>
      <c r="T95" s="25">
        <v>81</v>
      </c>
      <c r="V95" s="25" t="s">
        <v>70</v>
      </c>
      <c r="X95" s="25" t="s">
        <v>80</v>
      </c>
      <c r="Y95" s="25" t="s">
        <v>79</v>
      </c>
    </row>
    <row r="96" spans="5:25" s="24" customFormat="1" hidden="1">
      <c r="E96" s="24">
        <v>810</v>
      </c>
      <c r="F96" s="25" t="s">
        <v>81</v>
      </c>
      <c r="G96" s="25" t="s">
        <v>76</v>
      </c>
      <c r="H96" s="25">
        <v>6</v>
      </c>
      <c r="I96" s="25" t="s">
        <v>80</v>
      </c>
      <c r="J96" s="25" t="s">
        <v>74</v>
      </c>
      <c r="K96" s="25" t="s">
        <v>69</v>
      </c>
      <c r="L96" s="25" t="s">
        <v>82</v>
      </c>
      <c r="M96" s="25" t="s">
        <v>83</v>
      </c>
      <c r="N96" s="25" t="s">
        <v>82</v>
      </c>
      <c r="O96" s="25">
        <v>81</v>
      </c>
      <c r="P96" s="25" t="s">
        <v>82</v>
      </c>
      <c r="Q96" s="25" t="s">
        <v>82</v>
      </c>
      <c r="R96" s="25" t="s">
        <v>72</v>
      </c>
      <c r="S96" s="25" t="s">
        <v>82</v>
      </c>
      <c r="T96" s="25">
        <v>81</v>
      </c>
      <c r="V96" s="25" t="s">
        <v>70</v>
      </c>
      <c r="X96" s="25" t="s">
        <v>80</v>
      </c>
      <c r="Y96" s="25" t="s">
        <v>79</v>
      </c>
    </row>
    <row r="97" spans="5:25" s="24" customFormat="1" hidden="1">
      <c r="E97" s="24">
        <v>811</v>
      </c>
      <c r="F97" s="25" t="s">
        <v>82</v>
      </c>
      <c r="G97" s="25" t="s">
        <v>76</v>
      </c>
      <c r="H97" s="25">
        <v>6</v>
      </c>
      <c r="I97" s="25" t="s">
        <v>80</v>
      </c>
      <c r="J97" s="25" t="s">
        <v>74</v>
      </c>
      <c r="K97" s="25" t="s">
        <v>69</v>
      </c>
      <c r="L97" s="25" t="s">
        <v>82</v>
      </c>
      <c r="M97" s="25" t="s">
        <v>83</v>
      </c>
      <c r="N97" s="25" t="s">
        <v>82</v>
      </c>
      <c r="O97" s="25">
        <v>81</v>
      </c>
      <c r="P97" s="25" t="s">
        <v>82</v>
      </c>
      <c r="Q97" s="25" t="s">
        <v>82</v>
      </c>
      <c r="R97" s="25" t="s">
        <v>72</v>
      </c>
      <c r="S97" s="25" t="s">
        <v>82</v>
      </c>
      <c r="T97" s="25">
        <v>81</v>
      </c>
      <c r="V97" s="25" t="s">
        <v>70</v>
      </c>
      <c r="X97" s="25" t="s">
        <v>80</v>
      </c>
      <c r="Y97" s="25" t="s">
        <v>79</v>
      </c>
    </row>
    <row r="98" spans="5:25" s="24" customFormat="1" hidden="1">
      <c r="E98" s="24">
        <v>812</v>
      </c>
      <c r="F98" s="25" t="s">
        <v>82</v>
      </c>
      <c r="G98" s="25" t="s">
        <v>76</v>
      </c>
      <c r="H98" s="25">
        <v>6</v>
      </c>
      <c r="I98" s="25" t="s">
        <v>80</v>
      </c>
      <c r="J98" s="25" t="s">
        <v>74</v>
      </c>
      <c r="K98" s="25" t="s">
        <v>69</v>
      </c>
      <c r="L98" s="25" t="s">
        <v>82</v>
      </c>
      <c r="M98" s="25" t="s">
        <v>83</v>
      </c>
      <c r="N98" s="25" t="s">
        <v>82</v>
      </c>
      <c r="O98" s="25">
        <v>81</v>
      </c>
      <c r="P98" s="25" t="s">
        <v>82</v>
      </c>
      <c r="Q98" s="25" t="s">
        <v>82</v>
      </c>
      <c r="R98" s="25" t="s">
        <v>72</v>
      </c>
      <c r="S98" s="25" t="s">
        <v>82</v>
      </c>
      <c r="T98" s="25">
        <v>81</v>
      </c>
      <c r="V98" s="25" t="s">
        <v>70</v>
      </c>
      <c r="X98" s="25" t="s">
        <v>80</v>
      </c>
      <c r="Y98" s="25" t="s">
        <v>79</v>
      </c>
    </row>
    <row r="99" spans="5:25" s="24" customFormat="1" hidden="1">
      <c r="E99" s="24">
        <v>801</v>
      </c>
      <c r="F99" s="25" t="s">
        <v>82</v>
      </c>
      <c r="G99" s="25" t="s">
        <v>76</v>
      </c>
      <c r="H99" s="25">
        <v>6</v>
      </c>
      <c r="I99" s="25" t="s">
        <v>80</v>
      </c>
      <c r="J99" s="25" t="s">
        <v>74</v>
      </c>
      <c r="K99" s="25" t="s">
        <v>69</v>
      </c>
      <c r="L99" s="25" t="s">
        <v>82</v>
      </c>
      <c r="M99" s="25" t="s">
        <v>83</v>
      </c>
      <c r="N99" s="25" t="s">
        <v>82</v>
      </c>
      <c r="O99" s="25">
        <v>81</v>
      </c>
      <c r="P99" s="25" t="s">
        <v>82</v>
      </c>
      <c r="Q99" s="25" t="s">
        <v>82</v>
      </c>
      <c r="R99" s="25" t="s">
        <v>72</v>
      </c>
      <c r="S99" s="25" t="s">
        <v>82</v>
      </c>
      <c r="T99" s="25">
        <v>81</v>
      </c>
      <c r="V99" s="25" t="s">
        <v>70</v>
      </c>
      <c r="X99" s="25" t="s">
        <v>80</v>
      </c>
      <c r="Y99" s="25" t="s">
        <v>79</v>
      </c>
    </row>
    <row r="100" spans="5:25" s="24" customFormat="1" hidden="1">
      <c r="E100" s="24">
        <v>802</v>
      </c>
      <c r="F100" s="25" t="s">
        <v>82</v>
      </c>
      <c r="G100" s="25" t="s">
        <v>76</v>
      </c>
      <c r="H100" s="25">
        <v>6</v>
      </c>
      <c r="I100" s="25" t="s">
        <v>80</v>
      </c>
      <c r="J100" s="25" t="s">
        <v>74</v>
      </c>
      <c r="K100" s="25" t="s">
        <v>69</v>
      </c>
      <c r="L100" s="25" t="s">
        <v>82</v>
      </c>
      <c r="M100" s="25" t="s">
        <v>83</v>
      </c>
      <c r="N100" s="25" t="s">
        <v>82</v>
      </c>
      <c r="O100" s="25">
        <v>81</v>
      </c>
      <c r="P100" s="25" t="s">
        <v>82</v>
      </c>
      <c r="Q100" s="25" t="s">
        <v>82</v>
      </c>
      <c r="R100" s="25" t="s">
        <v>72</v>
      </c>
      <c r="S100" s="25" t="s">
        <v>82</v>
      </c>
      <c r="T100" s="25">
        <v>81</v>
      </c>
      <c r="V100" s="25" t="s">
        <v>70</v>
      </c>
      <c r="X100" s="25" t="s">
        <v>80</v>
      </c>
      <c r="Y100" s="25" t="s">
        <v>79</v>
      </c>
    </row>
    <row r="101" spans="5:25" s="24" customFormat="1" hidden="1">
      <c r="E101" s="24">
        <v>803</v>
      </c>
      <c r="F101" s="25" t="s">
        <v>82</v>
      </c>
      <c r="G101" s="25" t="s">
        <v>76</v>
      </c>
      <c r="H101" s="25">
        <v>6</v>
      </c>
      <c r="I101" s="25" t="s">
        <v>80</v>
      </c>
      <c r="J101" s="25" t="s">
        <v>74</v>
      </c>
      <c r="K101" s="25" t="s">
        <v>69</v>
      </c>
      <c r="L101" s="25" t="s">
        <v>82</v>
      </c>
      <c r="M101" s="25" t="s">
        <v>83</v>
      </c>
      <c r="N101" s="25" t="s">
        <v>82</v>
      </c>
      <c r="O101" s="25">
        <v>81</v>
      </c>
      <c r="P101" s="25" t="s">
        <v>82</v>
      </c>
      <c r="Q101" s="25" t="s">
        <v>82</v>
      </c>
      <c r="R101" s="25" t="s">
        <v>72</v>
      </c>
      <c r="S101" s="25" t="s">
        <v>82</v>
      </c>
      <c r="T101" s="25">
        <v>81</v>
      </c>
      <c r="V101" s="25" t="s">
        <v>70</v>
      </c>
      <c r="X101" s="25" t="s">
        <v>80</v>
      </c>
      <c r="Y101" s="25" t="s">
        <v>79</v>
      </c>
    </row>
    <row r="102" spans="5:25" s="24" customFormat="1" hidden="1">
      <c r="E102" s="24">
        <v>804</v>
      </c>
      <c r="F102" s="25" t="s">
        <v>82</v>
      </c>
      <c r="G102" s="25" t="s">
        <v>76</v>
      </c>
      <c r="H102" s="25">
        <v>6</v>
      </c>
      <c r="I102" s="25" t="s">
        <v>80</v>
      </c>
      <c r="J102" s="25" t="s">
        <v>74</v>
      </c>
      <c r="K102" s="25" t="s">
        <v>69</v>
      </c>
      <c r="L102" s="25" t="s">
        <v>82</v>
      </c>
      <c r="M102" s="25" t="s">
        <v>83</v>
      </c>
      <c r="N102" s="25" t="s">
        <v>82</v>
      </c>
      <c r="O102" s="25">
        <v>81</v>
      </c>
      <c r="P102" s="25" t="s">
        <v>82</v>
      </c>
      <c r="Q102" s="25" t="s">
        <v>82</v>
      </c>
      <c r="R102" s="25" t="s">
        <v>72</v>
      </c>
      <c r="S102" s="25" t="s">
        <v>82</v>
      </c>
      <c r="T102" s="25">
        <v>81</v>
      </c>
      <c r="V102" s="25" t="s">
        <v>70</v>
      </c>
      <c r="X102" s="25" t="s">
        <v>80</v>
      </c>
      <c r="Y102" s="25" t="s">
        <v>79</v>
      </c>
    </row>
    <row r="103" spans="5:25" s="24" customFormat="1" hidden="1">
      <c r="E103" s="24">
        <v>805</v>
      </c>
      <c r="F103" s="25" t="s">
        <v>82</v>
      </c>
      <c r="G103" s="25" t="s">
        <v>76</v>
      </c>
      <c r="H103" s="25">
        <v>6</v>
      </c>
      <c r="I103" s="25" t="s">
        <v>80</v>
      </c>
      <c r="J103" s="25" t="s">
        <v>74</v>
      </c>
      <c r="K103" s="25" t="s">
        <v>69</v>
      </c>
      <c r="L103" s="25" t="s">
        <v>82</v>
      </c>
      <c r="M103" s="25" t="s">
        <v>83</v>
      </c>
      <c r="N103" s="25" t="s">
        <v>82</v>
      </c>
      <c r="O103" s="25">
        <v>81</v>
      </c>
      <c r="P103" s="25" t="s">
        <v>82</v>
      </c>
      <c r="Q103" s="25" t="s">
        <v>82</v>
      </c>
      <c r="R103" s="25" t="s">
        <v>72</v>
      </c>
      <c r="S103" s="25" t="s">
        <v>82</v>
      </c>
      <c r="T103" s="25">
        <v>81</v>
      </c>
      <c r="V103" s="25" t="s">
        <v>70</v>
      </c>
      <c r="X103" s="25" t="s">
        <v>80</v>
      </c>
      <c r="Y103" s="25" t="s">
        <v>79</v>
      </c>
    </row>
    <row r="104" spans="5:25" s="24" customFormat="1" hidden="1">
      <c r="E104" s="24">
        <v>806</v>
      </c>
      <c r="F104" s="25" t="s">
        <v>82</v>
      </c>
      <c r="G104" s="25" t="s">
        <v>76</v>
      </c>
      <c r="H104" s="25">
        <v>6</v>
      </c>
      <c r="I104" s="25" t="s">
        <v>80</v>
      </c>
      <c r="J104" s="25" t="s">
        <v>74</v>
      </c>
      <c r="K104" s="25" t="s">
        <v>69</v>
      </c>
      <c r="L104" s="25" t="s">
        <v>82</v>
      </c>
      <c r="M104" s="25" t="s">
        <v>83</v>
      </c>
      <c r="N104" s="25" t="s">
        <v>82</v>
      </c>
      <c r="O104" s="25">
        <v>81</v>
      </c>
      <c r="P104" s="25" t="s">
        <v>82</v>
      </c>
      <c r="Q104" s="25" t="s">
        <v>82</v>
      </c>
      <c r="R104" s="25" t="s">
        <v>72</v>
      </c>
      <c r="S104" s="25" t="s">
        <v>82</v>
      </c>
      <c r="T104" s="25">
        <v>81</v>
      </c>
      <c r="V104" s="25" t="s">
        <v>70</v>
      </c>
      <c r="X104" s="25" t="s">
        <v>80</v>
      </c>
      <c r="Y104" s="25" t="s">
        <v>79</v>
      </c>
    </row>
    <row r="105" spans="5:25" s="24" customFormat="1" hidden="1">
      <c r="E105" s="24">
        <v>807</v>
      </c>
      <c r="F105" s="25" t="s">
        <v>82</v>
      </c>
      <c r="G105" s="25" t="s">
        <v>76</v>
      </c>
      <c r="H105" s="25">
        <v>6</v>
      </c>
      <c r="I105" s="25" t="s">
        <v>80</v>
      </c>
      <c r="J105" s="25" t="s">
        <v>74</v>
      </c>
      <c r="K105" s="25" t="s">
        <v>69</v>
      </c>
      <c r="L105" s="25" t="s">
        <v>82</v>
      </c>
      <c r="M105" s="25" t="s">
        <v>83</v>
      </c>
      <c r="N105" s="25" t="s">
        <v>82</v>
      </c>
      <c r="O105" s="25">
        <v>81</v>
      </c>
      <c r="P105" s="25" t="s">
        <v>82</v>
      </c>
      <c r="Q105" s="25" t="s">
        <v>82</v>
      </c>
      <c r="R105" s="25" t="s">
        <v>72</v>
      </c>
      <c r="S105" s="25" t="s">
        <v>82</v>
      </c>
      <c r="T105" s="25">
        <v>81</v>
      </c>
      <c r="V105" s="25" t="s">
        <v>70</v>
      </c>
      <c r="X105" s="25" t="s">
        <v>80</v>
      </c>
      <c r="Y105" s="25" t="s">
        <v>79</v>
      </c>
    </row>
    <row r="106" spans="5:25" s="24" customFormat="1" hidden="1">
      <c r="E106" s="24">
        <v>908</v>
      </c>
      <c r="F106" s="25" t="s">
        <v>82</v>
      </c>
      <c r="G106" s="25" t="s">
        <v>76</v>
      </c>
      <c r="H106" s="25">
        <v>6</v>
      </c>
      <c r="I106" s="25" t="s">
        <v>80</v>
      </c>
      <c r="J106" s="25" t="s">
        <v>74</v>
      </c>
      <c r="K106" s="25" t="s">
        <v>69</v>
      </c>
      <c r="L106" s="25" t="s">
        <v>84</v>
      </c>
      <c r="M106" s="25" t="s">
        <v>83</v>
      </c>
      <c r="N106" s="25" t="s">
        <v>84</v>
      </c>
      <c r="O106" s="25">
        <v>91</v>
      </c>
      <c r="P106" s="25" t="s">
        <v>84</v>
      </c>
      <c r="Q106" s="25" t="s">
        <v>84</v>
      </c>
      <c r="R106" s="25" t="s">
        <v>72</v>
      </c>
      <c r="S106" s="25" t="s">
        <v>84</v>
      </c>
      <c r="T106" s="25">
        <v>91</v>
      </c>
      <c r="V106" s="25" t="s">
        <v>70</v>
      </c>
      <c r="X106" s="25" t="s">
        <v>80</v>
      </c>
      <c r="Y106" s="25" t="s">
        <v>79</v>
      </c>
    </row>
    <row r="107" spans="5:25" s="24" customFormat="1" hidden="1">
      <c r="E107" s="24">
        <v>909</v>
      </c>
      <c r="F107" s="25" t="s">
        <v>82</v>
      </c>
      <c r="G107" s="25" t="s">
        <v>76</v>
      </c>
      <c r="H107" s="25">
        <v>6</v>
      </c>
      <c r="I107" s="25" t="s">
        <v>80</v>
      </c>
      <c r="J107" s="25" t="s">
        <v>74</v>
      </c>
      <c r="K107" s="25" t="s">
        <v>69</v>
      </c>
      <c r="L107" s="25" t="s">
        <v>84</v>
      </c>
      <c r="M107" s="25" t="s">
        <v>83</v>
      </c>
      <c r="N107" s="25" t="s">
        <v>84</v>
      </c>
      <c r="O107" s="25">
        <v>91</v>
      </c>
      <c r="P107" s="25" t="s">
        <v>84</v>
      </c>
      <c r="Q107" s="25" t="s">
        <v>84</v>
      </c>
      <c r="R107" s="25" t="s">
        <v>72</v>
      </c>
      <c r="S107" s="25" t="s">
        <v>84</v>
      </c>
      <c r="T107" s="25">
        <v>91</v>
      </c>
      <c r="V107" s="25" t="s">
        <v>70</v>
      </c>
      <c r="X107" s="25" t="s">
        <v>80</v>
      </c>
      <c r="Y107" s="25" t="s">
        <v>79</v>
      </c>
    </row>
    <row r="108" spans="5:25" s="24" customFormat="1" hidden="1">
      <c r="E108" s="24">
        <v>910</v>
      </c>
      <c r="F108" s="25" t="s">
        <v>82</v>
      </c>
      <c r="G108" s="25" t="s">
        <v>76</v>
      </c>
      <c r="H108" s="25">
        <v>6</v>
      </c>
      <c r="I108" s="25" t="s">
        <v>80</v>
      </c>
      <c r="J108" s="25" t="s">
        <v>74</v>
      </c>
      <c r="K108" s="25" t="s">
        <v>69</v>
      </c>
      <c r="L108" s="25" t="s">
        <v>84</v>
      </c>
      <c r="M108" s="25" t="s">
        <v>83</v>
      </c>
      <c r="N108" s="25" t="s">
        <v>84</v>
      </c>
      <c r="O108" s="25">
        <v>91</v>
      </c>
      <c r="P108" s="25" t="s">
        <v>84</v>
      </c>
      <c r="Q108" s="25" t="s">
        <v>84</v>
      </c>
      <c r="R108" s="25" t="s">
        <v>72</v>
      </c>
      <c r="S108" s="25" t="s">
        <v>84</v>
      </c>
      <c r="T108" s="25">
        <v>91</v>
      </c>
      <c r="V108" s="25" t="s">
        <v>70</v>
      </c>
      <c r="X108" s="25" t="s">
        <v>80</v>
      </c>
      <c r="Y108" s="25" t="s">
        <v>79</v>
      </c>
    </row>
    <row r="109" spans="5:25" s="24" customFormat="1" hidden="1">
      <c r="E109" s="24">
        <v>911</v>
      </c>
      <c r="F109" s="25" t="s">
        <v>84</v>
      </c>
      <c r="G109" s="25" t="s">
        <v>76</v>
      </c>
      <c r="H109" s="25">
        <v>6</v>
      </c>
      <c r="I109" s="25" t="s">
        <v>80</v>
      </c>
      <c r="J109" s="25" t="s">
        <v>74</v>
      </c>
      <c r="K109" s="25" t="s">
        <v>69</v>
      </c>
      <c r="L109" s="25" t="s">
        <v>84</v>
      </c>
      <c r="M109" s="25" t="s">
        <v>83</v>
      </c>
      <c r="N109" s="25" t="s">
        <v>84</v>
      </c>
      <c r="O109" s="25">
        <v>91</v>
      </c>
      <c r="P109" s="25" t="s">
        <v>84</v>
      </c>
      <c r="Q109" s="25" t="s">
        <v>84</v>
      </c>
      <c r="R109" s="25" t="s">
        <v>72</v>
      </c>
      <c r="S109" s="25" t="s">
        <v>84</v>
      </c>
      <c r="T109" s="25">
        <v>91</v>
      </c>
      <c r="V109" s="25" t="s">
        <v>70</v>
      </c>
      <c r="X109" s="25" t="s">
        <v>80</v>
      </c>
      <c r="Y109" s="25" t="s">
        <v>79</v>
      </c>
    </row>
    <row r="110" spans="5:25" s="24" customFormat="1" hidden="1">
      <c r="E110" s="24">
        <v>912</v>
      </c>
      <c r="F110" s="25" t="s">
        <v>84</v>
      </c>
      <c r="G110" s="25" t="s">
        <v>76</v>
      </c>
      <c r="H110" s="25">
        <v>6</v>
      </c>
      <c r="I110" s="25" t="s">
        <v>80</v>
      </c>
      <c r="J110" s="25" t="s">
        <v>74</v>
      </c>
      <c r="K110" s="25" t="s">
        <v>69</v>
      </c>
      <c r="L110" s="25" t="s">
        <v>84</v>
      </c>
      <c r="M110" s="25" t="s">
        <v>83</v>
      </c>
      <c r="N110" s="25" t="s">
        <v>84</v>
      </c>
      <c r="O110" s="25">
        <v>91</v>
      </c>
      <c r="P110" s="25" t="s">
        <v>84</v>
      </c>
      <c r="Q110" s="25" t="s">
        <v>84</v>
      </c>
      <c r="R110" s="25" t="s">
        <v>72</v>
      </c>
      <c r="S110" s="25" t="s">
        <v>84</v>
      </c>
      <c r="T110" s="25">
        <v>91</v>
      </c>
      <c r="V110" s="25" t="s">
        <v>70</v>
      </c>
      <c r="X110" s="25" t="s">
        <v>80</v>
      </c>
      <c r="Y110" s="25" t="s">
        <v>79</v>
      </c>
    </row>
    <row r="111" spans="5:25" s="24" customFormat="1" hidden="1">
      <c r="E111" s="24">
        <v>901</v>
      </c>
      <c r="F111" s="25" t="s">
        <v>84</v>
      </c>
      <c r="G111" s="25" t="s">
        <v>76</v>
      </c>
      <c r="H111" s="25">
        <v>6</v>
      </c>
      <c r="I111" s="25" t="s">
        <v>80</v>
      </c>
      <c r="J111" s="25" t="s">
        <v>74</v>
      </c>
      <c r="K111" s="25" t="s">
        <v>69</v>
      </c>
      <c r="L111" s="25" t="s">
        <v>84</v>
      </c>
      <c r="M111" s="25" t="s">
        <v>83</v>
      </c>
      <c r="N111" s="25" t="s">
        <v>84</v>
      </c>
      <c r="O111" s="25">
        <v>91</v>
      </c>
      <c r="P111" s="25" t="s">
        <v>84</v>
      </c>
      <c r="Q111" s="25" t="s">
        <v>84</v>
      </c>
      <c r="R111" s="25" t="s">
        <v>72</v>
      </c>
      <c r="S111" s="25" t="s">
        <v>84</v>
      </c>
      <c r="T111" s="25">
        <v>91</v>
      </c>
      <c r="V111" s="25" t="s">
        <v>70</v>
      </c>
      <c r="X111" s="25" t="s">
        <v>80</v>
      </c>
      <c r="Y111" s="25" t="s">
        <v>79</v>
      </c>
    </row>
    <row r="112" spans="5:25" s="24" customFormat="1" hidden="1">
      <c r="E112" s="24">
        <v>902</v>
      </c>
      <c r="F112" s="25" t="s">
        <v>84</v>
      </c>
      <c r="G112" s="25" t="s">
        <v>76</v>
      </c>
      <c r="H112" s="25">
        <v>6</v>
      </c>
      <c r="I112" s="25" t="s">
        <v>80</v>
      </c>
      <c r="J112" s="25" t="s">
        <v>74</v>
      </c>
      <c r="K112" s="25" t="s">
        <v>69</v>
      </c>
      <c r="L112" s="25" t="s">
        <v>84</v>
      </c>
      <c r="M112" s="25" t="s">
        <v>83</v>
      </c>
      <c r="N112" s="25" t="s">
        <v>84</v>
      </c>
      <c r="O112" s="25">
        <v>91</v>
      </c>
      <c r="P112" s="25" t="s">
        <v>84</v>
      </c>
      <c r="Q112" s="25" t="s">
        <v>84</v>
      </c>
      <c r="R112" s="25" t="s">
        <v>72</v>
      </c>
      <c r="S112" s="25" t="s">
        <v>84</v>
      </c>
      <c r="T112" s="25">
        <v>91</v>
      </c>
      <c r="V112" s="25" t="s">
        <v>70</v>
      </c>
      <c r="X112" s="25" t="s">
        <v>80</v>
      </c>
      <c r="Y112" s="25" t="s">
        <v>79</v>
      </c>
    </row>
    <row r="113" spans="5:25" s="24" customFormat="1" hidden="1">
      <c r="E113" s="24">
        <v>903</v>
      </c>
      <c r="F113" s="25" t="s">
        <v>84</v>
      </c>
      <c r="G113" s="25" t="s">
        <v>76</v>
      </c>
      <c r="H113" s="25">
        <v>6</v>
      </c>
      <c r="I113" s="25" t="s">
        <v>80</v>
      </c>
      <c r="J113" s="25" t="s">
        <v>74</v>
      </c>
      <c r="K113" s="25" t="s">
        <v>69</v>
      </c>
      <c r="L113" s="25" t="s">
        <v>84</v>
      </c>
      <c r="M113" s="25" t="s">
        <v>83</v>
      </c>
      <c r="N113" s="25" t="s">
        <v>84</v>
      </c>
      <c r="O113" s="25">
        <v>91</v>
      </c>
      <c r="P113" s="25" t="s">
        <v>84</v>
      </c>
      <c r="Q113" s="25" t="s">
        <v>84</v>
      </c>
      <c r="R113" s="25" t="s">
        <v>72</v>
      </c>
      <c r="S113" s="25" t="s">
        <v>84</v>
      </c>
      <c r="T113" s="25">
        <v>91</v>
      </c>
      <c r="V113" s="25" t="s">
        <v>70</v>
      </c>
      <c r="X113" s="25" t="s">
        <v>80</v>
      </c>
      <c r="Y113" s="25" t="s">
        <v>79</v>
      </c>
    </row>
    <row r="114" spans="5:25" s="24" customFormat="1" hidden="1">
      <c r="E114" s="24">
        <v>904</v>
      </c>
      <c r="F114" s="25" t="s">
        <v>84</v>
      </c>
      <c r="G114" s="25" t="s">
        <v>76</v>
      </c>
      <c r="H114" s="25">
        <v>6</v>
      </c>
      <c r="I114" s="25" t="s">
        <v>80</v>
      </c>
      <c r="J114" s="25" t="s">
        <v>74</v>
      </c>
      <c r="K114" s="25" t="s">
        <v>69</v>
      </c>
      <c r="L114" s="25" t="s">
        <v>84</v>
      </c>
      <c r="M114" s="25" t="s">
        <v>83</v>
      </c>
      <c r="N114" s="25" t="s">
        <v>84</v>
      </c>
      <c r="O114" s="25">
        <v>91</v>
      </c>
      <c r="P114" s="25" t="s">
        <v>84</v>
      </c>
      <c r="Q114" s="25" t="s">
        <v>84</v>
      </c>
      <c r="R114" s="25" t="s">
        <v>72</v>
      </c>
      <c r="S114" s="25" t="s">
        <v>84</v>
      </c>
      <c r="T114" s="25">
        <v>91</v>
      </c>
      <c r="V114" s="25" t="s">
        <v>70</v>
      </c>
      <c r="X114" s="25" t="s">
        <v>80</v>
      </c>
      <c r="Y114" s="25" t="s">
        <v>79</v>
      </c>
    </row>
    <row r="115" spans="5:25" s="24" customFormat="1" hidden="1">
      <c r="E115" s="24">
        <v>905</v>
      </c>
      <c r="F115" s="25" t="s">
        <v>84</v>
      </c>
      <c r="G115" s="25" t="s">
        <v>76</v>
      </c>
      <c r="H115" s="25">
        <v>6</v>
      </c>
      <c r="I115" s="25" t="s">
        <v>80</v>
      </c>
      <c r="J115" s="25" t="s">
        <v>74</v>
      </c>
      <c r="K115" s="25" t="s">
        <v>69</v>
      </c>
      <c r="L115" s="25" t="s">
        <v>84</v>
      </c>
      <c r="M115" s="25" t="s">
        <v>83</v>
      </c>
      <c r="N115" s="25" t="s">
        <v>84</v>
      </c>
      <c r="O115" s="25">
        <v>91</v>
      </c>
      <c r="P115" s="25" t="s">
        <v>84</v>
      </c>
      <c r="Q115" s="25" t="s">
        <v>84</v>
      </c>
      <c r="R115" s="25" t="s">
        <v>72</v>
      </c>
      <c r="S115" s="25" t="s">
        <v>84</v>
      </c>
      <c r="T115" s="25">
        <v>91</v>
      </c>
      <c r="V115" s="25" t="s">
        <v>70</v>
      </c>
      <c r="X115" s="25" t="s">
        <v>80</v>
      </c>
      <c r="Y115" s="25" t="s">
        <v>79</v>
      </c>
    </row>
    <row r="116" spans="5:25" s="24" customFormat="1" hidden="1">
      <c r="E116" s="24">
        <v>906</v>
      </c>
      <c r="F116" s="25" t="s">
        <v>84</v>
      </c>
      <c r="G116" s="25" t="s">
        <v>76</v>
      </c>
      <c r="H116" s="25">
        <v>6</v>
      </c>
      <c r="I116" s="25" t="s">
        <v>80</v>
      </c>
      <c r="J116" s="25" t="s">
        <v>74</v>
      </c>
      <c r="K116" s="25" t="s">
        <v>69</v>
      </c>
      <c r="L116" s="25" t="s">
        <v>84</v>
      </c>
      <c r="M116" s="25" t="s">
        <v>83</v>
      </c>
      <c r="N116" s="25" t="s">
        <v>84</v>
      </c>
      <c r="O116" s="25">
        <v>91</v>
      </c>
      <c r="P116" s="25" t="s">
        <v>84</v>
      </c>
      <c r="Q116" s="25" t="s">
        <v>84</v>
      </c>
      <c r="R116" s="25" t="s">
        <v>72</v>
      </c>
      <c r="S116" s="25" t="s">
        <v>84</v>
      </c>
      <c r="T116" s="25">
        <v>91</v>
      </c>
      <c r="V116" s="25" t="s">
        <v>70</v>
      </c>
      <c r="X116" s="25" t="s">
        <v>80</v>
      </c>
      <c r="Y116" s="25" t="s">
        <v>79</v>
      </c>
    </row>
    <row r="117" spans="5:25" s="24" customFormat="1" hidden="1">
      <c r="E117" s="24">
        <v>907</v>
      </c>
      <c r="F117" s="25" t="s">
        <v>84</v>
      </c>
      <c r="G117" s="25" t="s">
        <v>76</v>
      </c>
      <c r="H117" s="25">
        <v>6</v>
      </c>
      <c r="I117" s="25" t="s">
        <v>80</v>
      </c>
      <c r="J117" s="25" t="s">
        <v>74</v>
      </c>
      <c r="K117" s="25" t="s">
        <v>69</v>
      </c>
      <c r="L117" s="25" t="s">
        <v>84</v>
      </c>
      <c r="M117" s="25" t="s">
        <v>83</v>
      </c>
      <c r="N117" s="25" t="s">
        <v>84</v>
      </c>
      <c r="O117" s="25">
        <v>91</v>
      </c>
      <c r="P117" s="25" t="s">
        <v>84</v>
      </c>
      <c r="Q117" s="25" t="s">
        <v>84</v>
      </c>
      <c r="R117" s="25" t="s">
        <v>72</v>
      </c>
      <c r="S117" s="25" t="s">
        <v>84</v>
      </c>
      <c r="T117" s="25">
        <v>91</v>
      </c>
      <c r="V117" s="25" t="s">
        <v>70</v>
      </c>
      <c r="X117" s="25" t="s">
        <v>80</v>
      </c>
      <c r="Y117" s="25" t="s">
        <v>79</v>
      </c>
    </row>
  </sheetData>
  <sheetProtection algorithmName="SHA-512" hashValue="q/i6yJSB25SImQU0syoRSTL4V7U3A7qagix1pw4DH4GM20cUx2bWn9FyfyJem8VN8UpnsGCnoCLaD7iJAWnVjg==" saltValue="qar/uzoZlmQcTqyktoqBrw==" spinCount="100000" sheet="1" formatRows="0" selectLockedCells="1"/>
  <mergeCells count="19">
    <mergeCell ref="B4:E4"/>
    <mergeCell ref="P2:Q2"/>
    <mergeCell ref="N2:O2"/>
    <mergeCell ref="H2:J2"/>
    <mergeCell ref="B2:G2"/>
    <mergeCell ref="H3:J3"/>
    <mergeCell ref="B3:G3"/>
    <mergeCell ref="P3:V3"/>
    <mergeCell ref="K2:M2"/>
    <mergeCell ref="N3:O3"/>
    <mergeCell ref="K4:AE4"/>
    <mergeCell ref="G4:J4"/>
    <mergeCell ref="Z2:AB2"/>
    <mergeCell ref="AC2:AE2"/>
    <mergeCell ref="AC3:AE3"/>
    <mergeCell ref="S2:V2"/>
    <mergeCell ref="W2:Y2"/>
    <mergeCell ref="W3:Y3"/>
    <mergeCell ref="Z3:AB3"/>
  </mergeCells>
  <phoneticPr fontId="1" type="noConversion"/>
  <pageMargins left="0" right="0" top="0.15748031496062992" bottom="0.15748031496062992" header="0.31496062992125984" footer="0.31496062992125984"/>
  <pageSetup paperSize="9" scale="91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4"/>
  <sheetViews>
    <sheetView zoomScaleNormal="100" workbookViewId="0">
      <selection activeCell="F5" sqref="F5:G5"/>
    </sheetView>
  </sheetViews>
  <sheetFormatPr defaultRowHeight="17"/>
  <cols>
    <col min="1" max="1" width="0.1796875" customWidth="1"/>
    <col min="2" max="29" width="3.6328125" customWidth="1"/>
    <col min="30" max="31" width="3.6328125" hidden="1" customWidth="1"/>
    <col min="32" max="32" width="0.36328125" hidden="1" customWidth="1"/>
    <col min="33" max="33" width="0" hidden="1" customWidth="1"/>
  </cols>
  <sheetData>
    <row r="1" spans="2:29" ht="1" customHeight="1" thickBot="1">
      <c r="B1" s="43"/>
      <c r="C1" s="43"/>
      <c r="D1" s="43"/>
      <c r="E1" s="43"/>
      <c r="F1" s="44"/>
      <c r="G1" s="43"/>
      <c r="H1" s="45"/>
      <c r="I1" s="45"/>
      <c r="J1" s="45"/>
      <c r="K1" s="46"/>
    </row>
    <row r="2" spans="2:29">
      <c r="B2" s="870"/>
      <c r="C2" s="871"/>
      <c r="D2" s="275" t="s">
        <v>188</v>
      </c>
      <c r="E2" s="219"/>
      <c r="F2" s="276"/>
      <c r="G2" s="881" t="s">
        <v>519</v>
      </c>
      <c r="H2" s="882"/>
      <c r="I2" s="882"/>
      <c r="J2" s="882"/>
      <c r="K2" s="883"/>
      <c r="L2" s="275" t="s">
        <v>86</v>
      </c>
      <c r="M2" s="219"/>
      <c r="N2" s="276"/>
      <c r="O2" s="220"/>
      <c r="P2" s="221"/>
      <c r="Q2" s="222"/>
      <c r="R2" s="277" t="s">
        <v>94</v>
      </c>
      <c r="S2" s="278"/>
      <c r="T2" s="279"/>
      <c r="U2" s="11"/>
      <c r="V2" s="38"/>
      <c r="W2" s="10"/>
      <c r="X2" s="834" t="s">
        <v>518</v>
      </c>
      <c r="Y2" s="835"/>
      <c r="Z2" s="836"/>
      <c r="AA2" s="879"/>
      <c r="AB2" s="880"/>
      <c r="AC2" s="172" t="s">
        <v>517</v>
      </c>
    </row>
    <row r="3" spans="2:29">
      <c r="B3" s="592"/>
      <c r="C3" s="594"/>
      <c r="D3" s="872" t="s">
        <v>516</v>
      </c>
      <c r="E3" s="873"/>
      <c r="F3" s="872" t="s">
        <v>515</v>
      </c>
      <c r="G3" s="873"/>
      <c r="H3" s="872" t="s">
        <v>514</v>
      </c>
      <c r="I3" s="873"/>
      <c r="J3" s="872" t="s">
        <v>513</v>
      </c>
      <c r="K3" s="873"/>
      <c r="L3" s="872" t="s">
        <v>512</v>
      </c>
      <c r="M3" s="873"/>
      <c r="N3" s="872" t="s">
        <v>511</v>
      </c>
      <c r="O3" s="873"/>
      <c r="P3" s="872" t="s">
        <v>510</v>
      </c>
      <c r="Q3" s="873"/>
      <c r="R3" s="872" t="s">
        <v>509</v>
      </c>
      <c r="S3" s="873"/>
      <c r="T3" s="872" t="s">
        <v>508</v>
      </c>
      <c r="U3" s="873"/>
      <c r="V3" s="872" t="s">
        <v>507</v>
      </c>
      <c r="W3" s="873"/>
      <c r="X3" s="872" t="s">
        <v>506</v>
      </c>
      <c r="Y3" s="873"/>
      <c r="Z3" s="872" t="s">
        <v>505</v>
      </c>
      <c r="AA3" s="873"/>
      <c r="AB3" s="874" t="s">
        <v>504</v>
      </c>
      <c r="AC3" s="875"/>
    </row>
    <row r="4" spans="2:29">
      <c r="B4" s="865" t="s">
        <v>114</v>
      </c>
      <c r="C4" s="845"/>
      <c r="D4" s="413"/>
      <c r="E4" s="414"/>
      <c r="F4" s="413"/>
      <c r="G4" s="414"/>
      <c r="H4" s="413"/>
      <c r="I4" s="414"/>
      <c r="J4" s="413"/>
      <c r="K4" s="414"/>
      <c r="L4" s="413"/>
      <c r="M4" s="414"/>
      <c r="N4" s="413"/>
      <c r="O4" s="414"/>
      <c r="P4" s="413"/>
      <c r="Q4" s="414"/>
      <c r="R4" s="413"/>
      <c r="S4" s="414"/>
      <c r="T4" s="413"/>
      <c r="U4" s="414"/>
      <c r="V4" s="413"/>
      <c r="W4" s="414"/>
      <c r="X4" s="413"/>
      <c r="Y4" s="414"/>
      <c r="Z4" s="413"/>
      <c r="AA4" s="414"/>
      <c r="AB4" s="413"/>
      <c r="AC4" s="876"/>
    </row>
    <row r="5" spans="2:29">
      <c r="B5" s="865" t="s">
        <v>89</v>
      </c>
      <c r="C5" s="845"/>
      <c r="D5" s="866"/>
      <c r="E5" s="867"/>
      <c r="F5" s="866"/>
      <c r="G5" s="867"/>
      <c r="H5" s="866"/>
      <c r="I5" s="867"/>
      <c r="J5" s="866"/>
      <c r="K5" s="867"/>
      <c r="L5" s="866"/>
      <c r="M5" s="867"/>
      <c r="N5" s="866"/>
      <c r="O5" s="867"/>
      <c r="P5" s="866"/>
      <c r="Q5" s="867"/>
      <c r="R5" s="866"/>
      <c r="S5" s="867"/>
      <c r="T5" s="866"/>
      <c r="U5" s="867"/>
      <c r="V5" s="866"/>
      <c r="W5" s="867"/>
      <c r="X5" s="866"/>
      <c r="Y5" s="867"/>
      <c r="Z5" s="866"/>
      <c r="AA5" s="867"/>
      <c r="AB5" s="866"/>
      <c r="AC5" s="877"/>
    </row>
    <row r="6" spans="2:29" ht="17.5" thickBot="1">
      <c r="B6" s="863" t="s">
        <v>503</v>
      </c>
      <c r="C6" s="864"/>
      <c r="D6" s="868" t="str">
        <f>IF(AND(LEN(TRIM(D5))&gt;0,D5&lt;17),"●","")</f>
        <v/>
      </c>
      <c r="E6" s="869"/>
      <c r="F6" s="868" t="str">
        <f>IF(AND(LEN(TRIM(F5))&gt;0,F5&lt;17),"●","")</f>
        <v/>
      </c>
      <c r="G6" s="869"/>
      <c r="H6" s="868" t="str">
        <f>IF(AND(LEN(TRIM(H5))&gt;0,H5&lt;17),"●","")</f>
        <v/>
      </c>
      <c r="I6" s="869"/>
      <c r="J6" s="868" t="str">
        <f>IF(AND(LEN(TRIM(J5))&gt;0,J5&lt;17),"●","")</f>
        <v/>
      </c>
      <c r="K6" s="869"/>
      <c r="L6" s="868" t="str">
        <f>IF(AND(LEN(TRIM(L5))&gt;0,L5&lt;17),"●","")</f>
        <v/>
      </c>
      <c r="M6" s="869"/>
      <c r="N6" s="868" t="str">
        <f>IF(AND(LEN(TRIM(N5))&gt;0,N5&lt;17),"●","")</f>
        <v/>
      </c>
      <c r="O6" s="869"/>
      <c r="P6" s="868" t="str">
        <f>IF(AND(LEN(TRIM(P5))&gt;0,P5&lt;17),"●","")</f>
        <v/>
      </c>
      <c r="Q6" s="869"/>
      <c r="R6" s="868" t="str">
        <f>IF(AND(LEN(TRIM(R5))&gt;0,R5&lt;17),"●","")</f>
        <v/>
      </c>
      <c r="S6" s="869"/>
      <c r="T6" s="868" t="str">
        <f>IF(AND(LEN(TRIM(T5))&gt;0,T5&lt;17),"●","")</f>
        <v/>
      </c>
      <c r="U6" s="869"/>
      <c r="V6" s="868" t="str">
        <f>IF(AND(LEN(TRIM(V5))&gt;0,V5&lt;17),"●","")</f>
        <v/>
      </c>
      <c r="W6" s="869"/>
      <c r="X6" s="868" t="str">
        <f>IF(AND(LEN(TRIM(X5))&gt;0,X5&lt;17),"●","")</f>
        <v/>
      </c>
      <c r="Y6" s="869"/>
      <c r="Z6" s="868" t="str">
        <f>IF(AND(LEN(TRIM(Z5))&gt;0,Z5&lt;17),"●","")</f>
        <v/>
      </c>
      <c r="AA6" s="869"/>
      <c r="AB6" s="868" t="str">
        <f>IF(AND(LEN(TRIM(AB5))&gt;0,AB5&lt;17),"●","")</f>
        <v/>
      </c>
      <c r="AC6" s="878"/>
    </row>
    <row r="7" spans="2:29" hidden="1"/>
    <row r="8" spans="2:29" hidden="1"/>
    <row r="9" spans="2:29" hidden="1"/>
    <row r="10" spans="2:29" hidden="1"/>
    <row r="11" spans="2:29" hidden="1"/>
    <row r="12" spans="2:29" hidden="1"/>
    <row r="13" spans="2:29" hidden="1"/>
    <row r="14" spans="2:29" hidden="1"/>
  </sheetData>
  <sheetProtection algorithmName="SHA-512" hashValue="wo0ffSM/o/R2gziqkH+yQ2HB0GTNsDQAjnIAJ5JJs5GtTzK83rOiip76k4GAbq4RWxJZ1w6vGHqQ2GAGrjSgNQ==" saltValue="XfLTOYPQwDWTrG3ri/hlMQ==" spinCount="100000" sheet="1" formatRows="0" selectLockedCells="1"/>
  <mergeCells count="63">
    <mergeCell ref="AA2:AB2"/>
    <mergeCell ref="F3:G3"/>
    <mergeCell ref="X2:Z2"/>
    <mergeCell ref="L4:M4"/>
    <mergeCell ref="L5:M5"/>
    <mergeCell ref="R4:S4"/>
    <mergeCell ref="R5:S5"/>
    <mergeCell ref="J3:K3"/>
    <mergeCell ref="R3:S3"/>
    <mergeCell ref="L3:M3"/>
    <mergeCell ref="L2:N2"/>
    <mergeCell ref="O2:Q2"/>
    <mergeCell ref="R2:T2"/>
    <mergeCell ref="G2:K2"/>
    <mergeCell ref="J4:K4"/>
    <mergeCell ref="N4:O4"/>
    <mergeCell ref="P5:Q5"/>
    <mergeCell ref="P6:Q6"/>
    <mergeCell ref="N3:O3"/>
    <mergeCell ref="F6:G6"/>
    <mergeCell ref="H3:I3"/>
    <mergeCell ref="H4:I4"/>
    <mergeCell ref="H5:I5"/>
    <mergeCell ref="H6:I6"/>
    <mergeCell ref="L6:M6"/>
    <mergeCell ref="J5:K5"/>
    <mergeCell ref="F5:G5"/>
    <mergeCell ref="N5:O5"/>
    <mergeCell ref="AB3:AC3"/>
    <mergeCell ref="AB4:AC4"/>
    <mergeCell ref="AB5:AC5"/>
    <mergeCell ref="AB6:AC6"/>
    <mergeCell ref="X3:Y3"/>
    <mergeCell ref="X4:Y4"/>
    <mergeCell ref="X5:Y5"/>
    <mergeCell ref="X6:Y6"/>
    <mergeCell ref="Z3:AA3"/>
    <mergeCell ref="Z4:AA4"/>
    <mergeCell ref="Z5:AA5"/>
    <mergeCell ref="Z6:AA6"/>
    <mergeCell ref="R6:S6"/>
    <mergeCell ref="T3:U3"/>
    <mergeCell ref="T4:U4"/>
    <mergeCell ref="V3:W3"/>
    <mergeCell ref="V4:W4"/>
    <mergeCell ref="V5:W5"/>
    <mergeCell ref="V6:W6"/>
    <mergeCell ref="B6:C6"/>
    <mergeCell ref="D2:F2"/>
    <mergeCell ref="B4:C4"/>
    <mergeCell ref="B5:C5"/>
    <mergeCell ref="T5:U5"/>
    <mergeCell ref="T6:U6"/>
    <mergeCell ref="J6:K6"/>
    <mergeCell ref="F4:G4"/>
    <mergeCell ref="B2:C3"/>
    <mergeCell ref="D6:E6"/>
    <mergeCell ref="D4:E4"/>
    <mergeCell ref="D5:E5"/>
    <mergeCell ref="D3:E3"/>
    <mergeCell ref="N6:O6"/>
    <mergeCell ref="P3:Q3"/>
    <mergeCell ref="P4:Q4"/>
  </mergeCells>
  <phoneticPr fontId="1" type="noConversion"/>
  <pageMargins left="0" right="0" top="0.15748031496062992" bottom="0.15748031496062992" header="0.31496062992125984" footer="0.31496062992125984"/>
  <pageSetup paperSize="9" scale="91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24"/>
  <sheetViews>
    <sheetView showGridLines="0" zoomScaleNormal="100" workbookViewId="0">
      <selection activeCell="N2" sqref="N2:Q2"/>
    </sheetView>
  </sheetViews>
  <sheetFormatPr defaultRowHeight="17"/>
  <cols>
    <col min="1" max="1" width="1.6328125" customWidth="1"/>
    <col min="2" max="17" width="3.6328125" customWidth="1"/>
    <col min="18" max="18" width="0.7265625" customWidth="1"/>
    <col min="19" max="30" width="3.6328125" customWidth="1"/>
    <col min="31" max="32" width="3.6328125" hidden="1" customWidth="1"/>
    <col min="33" max="33" width="0.36328125" hidden="1" customWidth="1"/>
    <col min="34" max="34" width="0" hidden="1" customWidth="1"/>
  </cols>
  <sheetData>
    <row r="1" spans="2:30" ht="17.5" thickBot="1"/>
    <row r="2" spans="2:30">
      <c r="B2" s="271" t="s">
        <v>188</v>
      </c>
      <c r="C2" s="272"/>
      <c r="D2" s="272"/>
      <c r="E2" s="908"/>
      <c r="F2" s="902" t="s">
        <v>545</v>
      </c>
      <c r="G2" s="903"/>
      <c r="H2" s="903"/>
      <c r="I2" s="903"/>
      <c r="J2" s="905"/>
      <c r="K2" s="905"/>
      <c r="L2" s="909" t="s">
        <v>543</v>
      </c>
      <c r="M2" s="909"/>
      <c r="N2" s="906"/>
      <c r="O2" s="906"/>
      <c r="P2" s="906"/>
      <c r="Q2" s="907"/>
      <c r="R2" s="190"/>
      <c r="S2" s="902" t="s">
        <v>544</v>
      </c>
      <c r="T2" s="903"/>
      <c r="U2" s="903"/>
      <c r="V2" s="903"/>
      <c r="W2" s="904"/>
      <c r="X2" s="904"/>
      <c r="Y2" s="909" t="s">
        <v>543</v>
      </c>
      <c r="Z2" s="909"/>
      <c r="AA2" s="906"/>
      <c r="AB2" s="906"/>
      <c r="AC2" s="906"/>
      <c r="AD2" s="907"/>
    </row>
    <row r="3" spans="2:30">
      <c r="B3" s="893" t="s">
        <v>542</v>
      </c>
      <c r="C3" s="894"/>
      <c r="D3" s="894"/>
      <c r="E3" s="895"/>
      <c r="F3" s="897" t="s">
        <v>541</v>
      </c>
      <c r="G3" s="255"/>
      <c r="H3" s="255"/>
      <c r="I3" s="42"/>
      <c r="J3" s="42"/>
      <c r="K3" s="42"/>
      <c r="L3" s="559" t="s">
        <v>518</v>
      </c>
      <c r="M3" s="559"/>
      <c r="N3" s="559"/>
      <c r="O3" s="887"/>
      <c r="P3" s="887"/>
      <c r="Q3" s="193" t="s">
        <v>517</v>
      </c>
      <c r="R3" s="45"/>
      <c r="S3" s="897" t="s">
        <v>541</v>
      </c>
      <c r="T3" s="898"/>
      <c r="U3" s="898"/>
      <c r="V3" s="42"/>
      <c r="W3" s="42"/>
      <c r="X3" s="42"/>
      <c r="Y3" s="559" t="s">
        <v>518</v>
      </c>
      <c r="Z3" s="559"/>
      <c r="AA3" s="559"/>
      <c r="AB3" s="887"/>
      <c r="AC3" s="887"/>
      <c r="AD3" s="193" t="s">
        <v>517</v>
      </c>
    </row>
    <row r="4" spans="2:30">
      <c r="B4" s="896"/>
      <c r="C4" s="894"/>
      <c r="D4" s="894"/>
      <c r="E4" s="895"/>
      <c r="F4" s="899" t="s">
        <v>540</v>
      </c>
      <c r="G4" s="900"/>
      <c r="H4" s="900"/>
      <c r="I4" s="559" t="s">
        <v>539</v>
      </c>
      <c r="J4" s="559"/>
      <c r="K4" s="559"/>
      <c r="L4" s="559" t="s">
        <v>538</v>
      </c>
      <c r="M4" s="559"/>
      <c r="N4" s="559"/>
      <c r="O4" s="559" t="s">
        <v>537</v>
      </c>
      <c r="P4" s="559"/>
      <c r="Q4" s="889"/>
      <c r="R4" s="184"/>
      <c r="S4" s="899" t="s">
        <v>540</v>
      </c>
      <c r="T4" s="900"/>
      <c r="U4" s="900"/>
      <c r="V4" s="559" t="s">
        <v>539</v>
      </c>
      <c r="W4" s="559"/>
      <c r="X4" s="559"/>
      <c r="Y4" s="559" t="s">
        <v>538</v>
      </c>
      <c r="Z4" s="559"/>
      <c r="AA4" s="559"/>
      <c r="AB4" s="559" t="s">
        <v>537</v>
      </c>
      <c r="AC4" s="559"/>
      <c r="AD4" s="889"/>
    </row>
    <row r="5" spans="2:30">
      <c r="B5" s="582" t="s">
        <v>536</v>
      </c>
      <c r="C5" s="559"/>
      <c r="D5" s="559"/>
      <c r="E5" s="889"/>
      <c r="F5" s="901"/>
      <c r="G5" s="887"/>
      <c r="H5" s="887"/>
      <c r="I5" s="887"/>
      <c r="J5" s="887"/>
      <c r="K5" s="887"/>
      <c r="L5" s="887"/>
      <c r="M5" s="887"/>
      <c r="N5" s="887"/>
      <c r="O5" s="887"/>
      <c r="P5" s="887"/>
      <c r="Q5" s="888"/>
      <c r="R5" s="184"/>
      <c r="S5" s="901"/>
      <c r="T5" s="887"/>
      <c r="U5" s="887"/>
      <c r="V5" s="887"/>
      <c r="W5" s="887"/>
      <c r="X5" s="887"/>
      <c r="Y5" s="887"/>
      <c r="Z5" s="887"/>
      <c r="AA5" s="887"/>
      <c r="AB5" s="887"/>
      <c r="AC5" s="887"/>
      <c r="AD5" s="888"/>
    </row>
    <row r="6" spans="2:30">
      <c r="B6" s="582" t="s">
        <v>535</v>
      </c>
      <c r="C6" s="559"/>
      <c r="D6" s="559"/>
      <c r="E6" s="889"/>
      <c r="F6" s="191" t="str">
        <f ca="1">IF(AND(O3&gt;5,O3&lt;18,F5&gt;19,F5&lt;141),F5-OFFSET(C$13,O$3-6,0,1,1),"")</f>
        <v/>
      </c>
      <c r="G6" s="184" t="str">
        <f>IF(AND(O3&gt;5,O3&lt;18,F5&gt;19,F5&lt;141),"～","")</f>
        <v/>
      </c>
      <c r="H6" s="189" t="str">
        <f ca="1">IF(AND(O3&gt;5,O3&lt;18,F5&gt;19,F5&lt;141),F5+OFFSET(C$13,O$3-6,0,1,1),"")</f>
        <v/>
      </c>
      <c r="I6" t="str">
        <f ca="1">IF(AND(O3&gt;5,O3&lt;18,I5&gt;19,I5&lt;141),I5-OFFSET(D$13,O$3-6,0,1,1),"")</f>
        <v/>
      </c>
      <c r="J6" s="183" t="str">
        <f>IF(AND(O3&gt;5,O3&lt;18,I5&gt;19,I5&lt;141),"～","")</f>
        <v/>
      </c>
      <c r="K6" s="189" t="str">
        <f ca="1">IF(AND(O3&gt;5,O3&lt;18,I5&gt;19,I5&lt;141),I5+OFFSET(D$13,O$3-6,0,1,1),"")</f>
        <v/>
      </c>
      <c r="L6" t="str">
        <f ca="1">IF(AND(O3&gt;5,O3&lt;18,L5&gt;19,L5&lt;141),L5-OFFSET(E$13,O$3-6,0,1,1),"")</f>
        <v/>
      </c>
      <c r="M6" s="184" t="str">
        <f>IF(AND(O3&gt;5,O3&lt;18,L5&gt;19,L5&lt;141),"～","")</f>
        <v/>
      </c>
      <c r="N6" s="190" t="str">
        <f ca="1">IF(AND(O3&gt;5,O3&lt;18,L5&gt;19,L5&lt;141),L5+OFFSET(E$13,O$3-6,0,1,1),"")</f>
        <v/>
      </c>
      <c r="O6" s="185" t="str">
        <f ca="1">IF(AND(O3&gt;5,O3&lt;18,O5&gt;19,O5&lt;141),O5-OFFSET(F$13,O$3-6,0,1,1),"")</f>
        <v/>
      </c>
      <c r="P6" s="183" t="str">
        <f>IF(AND(O3&gt;5,O3&lt;18,O5&gt;19,O5&lt;141),"～","")</f>
        <v/>
      </c>
      <c r="Q6" s="192" t="str">
        <f ca="1">IF(AND(O3&gt;5,O3&lt;18,O5&gt;19,O5&lt;141),O5+OFFSET(F$13,O$3-6,0,1,1),"")</f>
        <v/>
      </c>
      <c r="R6" s="190"/>
      <c r="S6" s="191" t="str">
        <f ca="1">IF(AND(AB3&gt;5,AB3&lt;18,S5&gt;19,S5&lt;141),S5-OFFSET(G$13,AB$3-6,0,1,1),"")</f>
        <v/>
      </c>
      <c r="T6" s="184" t="str">
        <f>IF(AND(AB3&gt;5,AB3&lt;18,S5&gt;19,S5&lt;141),"～","")</f>
        <v/>
      </c>
      <c r="U6" s="190" t="str">
        <f ca="1">IF(AND(AB3&gt;5,AB3&lt;18,S5&gt;19,S5&lt;141),S5+OFFSET(G$13,AB$3-6,0,1,1),"")</f>
        <v/>
      </c>
      <c r="V6" s="185" t="str">
        <f ca="1">IF(AND(AB3&gt;5,AB3&lt;18,V5&gt;19,V5&lt;141),V5-OFFSET(H$13,AB$3-6,0,1,1),"")</f>
        <v/>
      </c>
      <c r="W6" s="183" t="str">
        <f>IF(AND(AB3&gt;5,AB3&lt;18,V5&gt;19,V5&lt;141),"～","")</f>
        <v/>
      </c>
      <c r="X6" s="189" t="str">
        <f ca="1">IF(AND(AB3&gt;5,AB3&lt;18,V5&gt;19,V5&lt;141),V5+OFFSET(H$13,AB$3-6,0,1,1),"")</f>
        <v/>
      </c>
      <c r="Y6" s="185" t="str">
        <f ca="1">IF(AND(AB3&gt;5,AB3&lt;18,Y5&gt;19,Y5&lt;141),Y5-OFFSET(I$13,AB$3-6,0,1,1),"")</f>
        <v/>
      </c>
      <c r="Z6" s="183" t="str">
        <f>IF(AND(AB3&gt;5,AB3&lt;18,Y5&gt;19,Y5&lt;141),"～","")</f>
        <v/>
      </c>
      <c r="AA6" s="189" t="str">
        <f ca="1">IF(AND(AB3&gt;5,AB3&lt;18,Y5&gt;19,Y5&lt;141),Y5+OFFSET(I$13,AB$3-6,0,1,1),"")</f>
        <v/>
      </c>
      <c r="AB6" t="str">
        <f ca="1">IF(AND(AB3&gt;5,AB3&lt;18,AB5&gt;19,AB5&lt;141),AB5-OFFSET(J$13,AB$3-6,0,1,1),"")</f>
        <v/>
      </c>
      <c r="AC6" s="184" t="str">
        <f>IF(AND(AB3&gt;5,AB3&lt;18,AB5&gt;19,AB5&lt;141),"～","")</f>
        <v/>
      </c>
      <c r="AD6" s="188" t="str">
        <f ca="1">IF(AND(AB3&gt;5,AB3&lt;18,AB5&gt;19,AB5&lt;141),AB5+OFFSET(J$13,AB$3-6,0,1,1),"")</f>
        <v/>
      </c>
    </row>
    <row r="7" spans="2:30" ht="17.5" thickBot="1">
      <c r="B7" s="890" t="s">
        <v>503</v>
      </c>
      <c r="C7" s="891"/>
      <c r="D7" s="891"/>
      <c r="E7" s="892"/>
      <c r="F7" s="886" t="str">
        <f ca="1">IF(AND(F6&lt;71,O3&gt;5,O3&lt;18,F5&gt;19,F5&lt;141),"●","")</f>
        <v/>
      </c>
      <c r="G7" s="884"/>
      <c r="H7" s="884"/>
      <c r="I7" s="884" t="str">
        <f ca="1">IF(AND(I6&lt;71,O3&gt;5,O3&lt;18,I5&gt;19,I5&lt;141),"●","")</f>
        <v/>
      </c>
      <c r="J7" s="884"/>
      <c r="K7" s="884"/>
      <c r="L7" s="884" t="str">
        <f ca="1">IF(AND(L6&lt;71,O3&gt;5,O3&lt;18,L5&gt;19,L5&lt;141),"●","")</f>
        <v/>
      </c>
      <c r="M7" s="884"/>
      <c r="N7" s="884"/>
      <c r="O7" s="884" t="str">
        <f ca="1">IF(AND(O6&lt;71,O3&gt;5,O3&lt;18,O5&gt;19,O5&lt;141),"●","")</f>
        <v/>
      </c>
      <c r="P7" s="884"/>
      <c r="Q7" s="885"/>
      <c r="R7" s="187"/>
      <c r="S7" s="886" t="str">
        <f ca="1">IF(AND(S6&lt;71,AB3&gt;5,AB3&lt;18,S5&gt;19,S5&lt;141),"●","")</f>
        <v/>
      </c>
      <c r="T7" s="884"/>
      <c r="U7" s="884"/>
      <c r="V7" s="884" t="str">
        <f ca="1">IF(AND(V6&lt;71,AB3&gt;5,AB3&lt;18,V5&gt;19,V5&lt;141),"●","")</f>
        <v/>
      </c>
      <c r="W7" s="884"/>
      <c r="X7" s="884"/>
      <c r="Y7" s="884" t="str">
        <f ca="1">IF(AND(Y6&lt;71,AB3&gt;5,AB3&lt;18,Y5&gt;19,Y5&lt;141),"●","")</f>
        <v/>
      </c>
      <c r="Z7" s="884"/>
      <c r="AA7" s="884"/>
      <c r="AB7" s="884" t="str">
        <f ca="1">IF(AND(AB6&lt;71,AB3&gt;5,AB3&lt;18,AB5&gt;19,AB5&lt;141),"●","")</f>
        <v/>
      </c>
      <c r="AC7" s="884"/>
      <c r="AD7" s="885"/>
    </row>
    <row r="8" spans="2:30" ht="19.5">
      <c r="E8" s="186"/>
    </row>
    <row r="9" spans="2:30" hidden="1"/>
    <row r="10" spans="2:30" hidden="1"/>
    <row r="11" spans="2:30" hidden="1"/>
    <row r="12" spans="2:30" hidden="1">
      <c r="C12" t="s">
        <v>534</v>
      </c>
      <c r="D12" t="s">
        <v>533</v>
      </c>
      <c r="E12" t="s">
        <v>532</v>
      </c>
      <c r="F12" t="s">
        <v>531</v>
      </c>
      <c r="G12" t="s">
        <v>530</v>
      </c>
      <c r="H12" t="s">
        <v>529</v>
      </c>
      <c r="I12" t="s">
        <v>528</v>
      </c>
      <c r="J12" t="s">
        <v>527</v>
      </c>
    </row>
    <row r="13" spans="2:30" hidden="1">
      <c r="B13">
        <v>6</v>
      </c>
      <c r="C13">
        <v>3</v>
      </c>
      <c r="D13">
        <v>5</v>
      </c>
      <c r="E13">
        <v>5</v>
      </c>
      <c r="F13">
        <v>4</v>
      </c>
      <c r="G13">
        <v>3</v>
      </c>
      <c r="H13">
        <v>5</v>
      </c>
      <c r="I13">
        <v>5</v>
      </c>
      <c r="J13">
        <v>4</v>
      </c>
    </row>
    <row r="14" spans="2:30" hidden="1">
      <c r="B14">
        <v>7</v>
      </c>
      <c r="C14">
        <v>2</v>
      </c>
      <c r="D14">
        <v>4</v>
      </c>
      <c r="E14">
        <v>5</v>
      </c>
      <c r="F14">
        <v>3</v>
      </c>
      <c r="G14">
        <v>3</v>
      </c>
      <c r="H14">
        <v>4</v>
      </c>
      <c r="I14">
        <v>4</v>
      </c>
      <c r="J14">
        <v>4</v>
      </c>
    </row>
    <row r="15" spans="2:30" hidden="1">
      <c r="B15">
        <v>8</v>
      </c>
      <c r="C15">
        <v>3</v>
      </c>
      <c r="D15">
        <v>4</v>
      </c>
      <c r="E15">
        <v>5</v>
      </c>
      <c r="F15">
        <v>4</v>
      </c>
      <c r="G15">
        <v>3</v>
      </c>
      <c r="H15">
        <v>4</v>
      </c>
      <c r="I15">
        <v>4</v>
      </c>
      <c r="J15">
        <v>4</v>
      </c>
    </row>
    <row r="16" spans="2:30" hidden="1">
      <c r="B16">
        <v>9</v>
      </c>
      <c r="C16">
        <v>3</v>
      </c>
      <c r="D16">
        <v>5</v>
      </c>
      <c r="E16">
        <v>7</v>
      </c>
      <c r="F16">
        <v>4</v>
      </c>
      <c r="G16">
        <v>3</v>
      </c>
      <c r="H16">
        <v>4</v>
      </c>
      <c r="I16">
        <v>4</v>
      </c>
      <c r="J16">
        <v>4</v>
      </c>
    </row>
    <row r="17" spans="2:10" hidden="1">
      <c r="B17">
        <v>10</v>
      </c>
      <c r="C17">
        <v>3</v>
      </c>
      <c r="D17">
        <v>4</v>
      </c>
      <c r="E17">
        <v>6</v>
      </c>
      <c r="F17">
        <v>4</v>
      </c>
      <c r="G17">
        <v>3</v>
      </c>
      <c r="H17">
        <v>4</v>
      </c>
      <c r="I17">
        <v>4</v>
      </c>
      <c r="J17">
        <v>4</v>
      </c>
    </row>
    <row r="18" spans="2:10" hidden="1">
      <c r="B18">
        <v>11</v>
      </c>
      <c r="C18">
        <v>3</v>
      </c>
      <c r="D18">
        <v>4</v>
      </c>
      <c r="E18">
        <v>6</v>
      </c>
      <c r="F18">
        <v>4</v>
      </c>
      <c r="G18">
        <v>3</v>
      </c>
      <c r="H18">
        <v>5</v>
      </c>
      <c r="I18">
        <v>5</v>
      </c>
      <c r="J18">
        <v>4</v>
      </c>
    </row>
    <row r="19" spans="2:10" hidden="1">
      <c r="B19">
        <v>12</v>
      </c>
      <c r="C19">
        <v>3</v>
      </c>
      <c r="D19">
        <v>3</v>
      </c>
      <c r="E19">
        <v>6</v>
      </c>
      <c r="F19">
        <v>4</v>
      </c>
      <c r="G19">
        <v>2</v>
      </c>
      <c r="H19">
        <v>3</v>
      </c>
      <c r="I19">
        <v>4</v>
      </c>
      <c r="J19">
        <v>4</v>
      </c>
    </row>
    <row r="20" spans="2:10" hidden="1">
      <c r="B20">
        <v>13</v>
      </c>
      <c r="C20">
        <v>3</v>
      </c>
      <c r="D20">
        <v>3</v>
      </c>
      <c r="E20">
        <v>6</v>
      </c>
      <c r="F20">
        <v>4</v>
      </c>
      <c r="G20">
        <v>2</v>
      </c>
      <c r="H20">
        <v>3</v>
      </c>
      <c r="I20">
        <v>4</v>
      </c>
      <c r="J20">
        <v>4</v>
      </c>
    </row>
    <row r="21" spans="2:10" hidden="1">
      <c r="B21">
        <v>14</v>
      </c>
      <c r="C21">
        <v>3</v>
      </c>
      <c r="D21">
        <v>3</v>
      </c>
      <c r="E21">
        <v>5</v>
      </c>
      <c r="F21">
        <v>5</v>
      </c>
      <c r="G21">
        <v>3</v>
      </c>
      <c r="H21">
        <v>4</v>
      </c>
      <c r="I21">
        <v>5</v>
      </c>
      <c r="J21">
        <v>4</v>
      </c>
    </row>
    <row r="22" spans="2:10" hidden="1">
      <c r="B22">
        <v>15</v>
      </c>
      <c r="C22">
        <v>3</v>
      </c>
      <c r="D22">
        <v>3</v>
      </c>
      <c r="E22">
        <v>5</v>
      </c>
      <c r="F22">
        <v>5</v>
      </c>
      <c r="G22">
        <v>3</v>
      </c>
      <c r="H22">
        <v>4</v>
      </c>
      <c r="I22">
        <v>5</v>
      </c>
      <c r="J22">
        <v>4</v>
      </c>
    </row>
    <row r="23" spans="2:10" hidden="1">
      <c r="B23">
        <v>16</v>
      </c>
      <c r="C23">
        <v>3</v>
      </c>
      <c r="D23">
        <v>4</v>
      </c>
      <c r="E23">
        <v>7</v>
      </c>
      <c r="F23">
        <v>4</v>
      </c>
      <c r="G23">
        <v>3</v>
      </c>
      <c r="H23">
        <v>4</v>
      </c>
      <c r="I23">
        <v>5</v>
      </c>
      <c r="J23">
        <v>4</v>
      </c>
    </row>
    <row r="24" spans="2:10" hidden="1">
      <c r="B24">
        <v>17</v>
      </c>
      <c r="C24">
        <v>3</v>
      </c>
      <c r="D24">
        <v>4</v>
      </c>
      <c r="E24">
        <v>7</v>
      </c>
      <c r="F24">
        <v>4</v>
      </c>
      <c r="G24">
        <v>3</v>
      </c>
      <c r="H24">
        <v>4</v>
      </c>
      <c r="I24">
        <v>5</v>
      </c>
      <c r="J24">
        <v>4</v>
      </c>
    </row>
  </sheetData>
  <sheetProtection algorithmName="SHA-512" hashValue="Xrcx6abBXDSnaMfweUMQYPv1tj+tTRGJrFPHuF5rEVlJx5bKk2AH74qFuZ++xvhnyVjXQpcPl4C682d3Ql+YiQ==" saltValue="Ny/gFURgJuemWSDCfmQR5Q==" spinCount="100000" sheet="1" formatRows="0" selectLockedCells="1"/>
  <mergeCells count="41">
    <mergeCell ref="S4:U4"/>
    <mergeCell ref="B2:E2"/>
    <mergeCell ref="Y2:Z2"/>
    <mergeCell ref="L2:M2"/>
    <mergeCell ref="AB3:AC3"/>
    <mergeCell ref="S2:X2"/>
    <mergeCell ref="F2:K2"/>
    <mergeCell ref="AA2:AD2"/>
    <mergeCell ref="N2:Q2"/>
    <mergeCell ref="O3:P3"/>
    <mergeCell ref="Y3:AA3"/>
    <mergeCell ref="F3:H3"/>
    <mergeCell ref="B5:E5"/>
    <mergeCell ref="B6:E6"/>
    <mergeCell ref="B7:E7"/>
    <mergeCell ref="B3:E4"/>
    <mergeCell ref="S3:U3"/>
    <mergeCell ref="L3:N3"/>
    <mergeCell ref="F4:H4"/>
    <mergeCell ref="I4:K4"/>
    <mergeCell ref="L4:N4"/>
    <mergeCell ref="O4:Q4"/>
    <mergeCell ref="F5:H5"/>
    <mergeCell ref="I5:K5"/>
    <mergeCell ref="L5:N5"/>
    <mergeCell ref="O5:Q5"/>
    <mergeCell ref="S5:U5"/>
    <mergeCell ref="F7:H7"/>
    <mergeCell ref="V5:X5"/>
    <mergeCell ref="Y5:AA5"/>
    <mergeCell ref="V4:X4"/>
    <mergeCell ref="Y4:AA4"/>
    <mergeCell ref="AB5:AD5"/>
    <mergeCell ref="AB4:AD4"/>
    <mergeCell ref="AB7:AD7"/>
    <mergeCell ref="V7:X7"/>
    <mergeCell ref="I7:K7"/>
    <mergeCell ref="L7:N7"/>
    <mergeCell ref="O7:Q7"/>
    <mergeCell ref="S7:U7"/>
    <mergeCell ref="Y7:AA7"/>
  </mergeCells>
  <phoneticPr fontId="1" type="noConversion"/>
  <pageMargins left="0" right="0" top="0.15748031496062992" bottom="0.15748031496062992" header="0.31496062992125984" footer="0.31496062992125984"/>
  <pageSetup paperSize="9" scale="9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I128"/>
  <sheetViews>
    <sheetView workbookViewId="0">
      <selection activeCell="O3" sqref="O3:P3"/>
    </sheetView>
  </sheetViews>
  <sheetFormatPr defaultRowHeight="17"/>
  <cols>
    <col min="1" max="1" width="0.1796875" customWidth="1"/>
    <col min="2" max="31" width="3.6328125" customWidth="1"/>
    <col min="32" max="33" width="0.1796875" hidden="1" customWidth="1"/>
    <col min="34" max="35" width="3.6328125" hidden="1" customWidth="1"/>
    <col min="36" max="38" width="0" hidden="1" customWidth="1"/>
  </cols>
  <sheetData>
    <row r="1" spans="2:31" ht="1" customHeight="1" thickBot="1"/>
    <row r="2" spans="2:31">
      <c r="B2" s="271" t="s">
        <v>9</v>
      </c>
      <c r="C2" s="272"/>
      <c r="D2" s="272"/>
      <c r="E2" s="273" t="s">
        <v>16</v>
      </c>
      <c r="F2" s="273"/>
      <c r="G2" s="273"/>
      <c r="H2" s="273"/>
      <c r="I2" s="273"/>
      <c r="J2" s="272" t="s">
        <v>12</v>
      </c>
      <c r="K2" s="272"/>
      <c r="L2" s="272"/>
      <c r="M2" s="220"/>
      <c r="N2" s="221"/>
      <c r="O2" s="222"/>
      <c r="P2" s="274" t="s">
        <v>13</v>
      </c>
      <c r="Q2" s="274"/>
      <c r="R2" s="274"/>
      <c r="S2" s="11"/>
      <c r="T2" s="10"/>
      <c r="U2" s="10"/>
      <c r="V2" s="275" t="s">
        <v>17</v>
      </c>
      <c r="W2" s="219"/>
      <c r="X2" s="219"/>
      <c r="Y2" s="276"/>
      <c r="Z2" s="22"/>
      <c r="AA2" s="264" t="s">
        <v>18</v>
      </c>
      <c r="AB2" s="265"/>
      <c r="AC2" s="265"/>
      <c r="AD2" s="266" t="str">
        <f>IF(AND(F14&gt;100,T2*Z2&gt;0,T2&lt;13,Z2&lt;10),VLOOKUP(F14,E17:S124,2,FALSE),"")</f>
        <v/>
      </c>
      <c r="AE2" s="267"/>
    </row>
    <row r="3" spans="2:31" ht="14" customHeight="1">
      <c r="B3" s="268" t="s">
        <v>19</v>
      </c>
      <c r="C3" s="209"/>
      <c r="D3" s="209"/>
      <c r="E3" s="232"/>
      <c r="F3" s="233"/>
      <c r="G3" s="252" t="s">
        <v>20</v>
      </c>
      <c r="H3" s="209"/>
      <c r="I3" s="209"/>
      <c r="J3" s="269"/>
      <c r="K3" s="270"/>
      <c r="L3" s="252" t="s">
        <v>21</v>
      </c>
      <c r="M3" s="209"/>
      <c r="N3" s="209"/>
      <c r="O3" s="269"/>
      <c r="P3" s="270"/>
      <c r="Q3" s="252" t="s">
        <v>22</v>
      </c>
      <c r="R3" s="209"/>
      <c r="S3" s="209"/>
      <c r="T3" s="232"/>
      <c r="U3" s="233"/>
      <c r="V3" s="252" t="s">
        <v>23</v>
      </c>
      <c r="W3" s="209"/>
      <c r="X3" s="209"/>
      <c r="Y3" s="253" t="str">
        <f>P13</f>
        <v/>
      </c>
      <c r="Z3" s="253"/>
      <c r="AA3" s="254"/>
      <c r="AB3" s="255"/>
      <c r="AC3" s="255"/>
      <c r="AD3" s="255"/>
      <c r="AE3" s="256"/>
    </row>
    <row r="4" spans="2:31" ht="17.5" customHeight="1" thickBot="1">
      <c r="B4" s="257" t="s">
        <v>24</v>
      </c>
      <c r="C4" s="258"/>
      <c r="D4" s="258"/>
      <c r="E4" s="258"/>
      <c r="F4" s="259"/>
      <c r="G4" s="260"/>
      <c r="H4" s="261"/>
      <c r="I4" s="261"/>
      <c r="J4" s="261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62"/>
      <c r="AC4" s="262"/>
      <c r="AD4" s="262"/>
      <c r="AE4" s="263"/>
    </row>
    <row r="5" spans="2:31" ht="17" hidden="1" customHeight="1">
      <c r="B5" s="23"/>
    </row>
    <row r="6" spans="2:31" ht="17" hidden="1" customHeight="1">
      <c r="B6" s="23"/>
    </row>
    <row r="7" spans="2:31" ht="17" hidden="1" customHeight="1">
      <c r="B7" s="23"/>
    </row>
    <row r="8" spans="2:31" ht="17" hidden="1" customHeight="1">
      <c r="B8" s="23"/>
    </row>
    <row r="9" spans="2:31" ht="17" hidden="1" customHeight="1">
      <c r="B9" s="23"/>
    </row>
    <row r="10" spans="2:31" ht="17" hidden="1" customHeight="1">
      <c r="B10" s="23"/>
    </row>
    <row r="11" spans="2:31" s="24" customFormat="1" ht="17" hidden="1" customHeight="1">
      <c r="B11" s="24" t="s">
        <v>25</v>
      </c>
    </row>
    <row r="12" spans="2:31" s="24" customFormat="1" ht="17" hidden="1" customHeight="1"/>
    <row r="13" spans="2:31" s="24" customFormat="1" ht="17" hidden="1" customHeight="1">
      <c r="B13" s="24" t="s">
        <v>26</v>
      </c>
      <c r="E13" s="25" t="s">
        <v>27</v>
      </c>
      <c r="F13" s="26" t="str">
        <f>IF(AND(E3&lt;12,LEN(TRIM(E3))&gt;0),"小一低分組","")</f>
        <v/>
      </c>
      <c r="G13" s="27" t="str">
        <f>IF(AND(E3&gt;11,E3&lt;35),"達小一程度","")</f>
        <v/>
      </c>
      <c r="H13" s="27" t="str">
        <f>IF(AND(E3&gt;34,E3&lt;49),"達小二程度","")</f>
        <v/>
      </c>
      <c r="I13" s="27" t="str">
        <f>IF(AND(E3&gt;48,E3&lt;65),"達小三程度","")</f>
        <v/>
      </c>
      <c r="J13" s="27" t="str">
        <f>IF(AND(E3&gt;64,E3&lt;75),"達小四程度","")</f>
        <v/>
      </c>
      <c r="K13" s="27" t="str">
        <f>IF(AND(E3&gt;74,E3&lt;91),"達小五程度","")</f>
        <v/>
      </c>
      <c r="L13" s="27" t="str">
        <f>IF(AND(E3&gt;90,E3&lt;105),"達小六程度","")</f>
        <v/>
      </c>
      <c r="M13" s="28" t="str">
        <f>IF(AND(E3&gt;104,E3&lt;112),"達國一程度","")</f>
        <v/>
      </c>
      <c r="N13" s="27" t="str">
        <f>IF(AND(E3&gt;111,E3&lt;122),"達國二程度","")</f>
        <v/>
      </c>
      <c r="O13" s="27" t="str">
        <f>IF(E3&gt;121,"達國三程度","")</f>
        <v/>
      </c>
      <c r="P13" s="29" t="str">
        <f>CONCATENATE(F13,G13,H13,I13,J13,K13,L13,M13,N13,O13)</f>
        <v/>
      </c>
      <c r="V13" s="25"/>
      <c r="W13" s="25"/>
      <c r="X13" s="30"/>
      <c r="Y13" s="25"/>
      <c r="Z13" s="31"/>
      <c r="AA13" s="31"/>
    </row>
    <row r="14" spans="2:31" s="24" customFormat="1" ht="17" hidden="1" customHeight="1">
      <c r="B14" s="32"/>
      <c r="E14" s="33" t="s">
        <v>28</v>
      </c>
      <c r="F14" s="33">
        <f>Z2*100+T2</f>
        <v>0</v>
      </c>
      <c r="G14" s="25"/>
      <c r="H14" s="25"/>
      <c r="I14" s="25"/>
      <c r="J14" s="25"/>
      <c r="K14" s="25"/>
      <c r="L14" s="25"/>
      <c r="M14" s="25"/>
      <c r="N14" s="25"/>
      <c r="O14" s="25"/>
      <c r="W14" s="30"/>
      <c r="X14" s="30"/>
      <c r="Y14" s="30"/>
      <c r="Z14" s="31"/>
      <c r="AA14" s="31"/>
      <c r="AB14" s="30"/>
      <c r="AC14" s="30"/>
      <c r="AD14" s="30"/>
      <c r="AE14" s="30"/>
    </row>
    <row r="15" spans="2:31" s="24" customFormat="1" ht="17" hidden="1" customHeight="1">
      <c r="W15" s="30"/>
      <c r="X15" s="30"/>
      <c r="Y15" s="30"/>
      <c r="Z15" s="31"/>
      <c r="AA15" s="31"/>
      <c r="AB15" s="30"/>
      <c r="AC15" s="30"/>
      <c r="AD15" s="30"/>
      <c r="AE15" s="30"/>
    </row>
    <row r="16" spans="2:31" s="24" customFormat="1" ht="17" hidden="1" customHeight="1">
      <c r="B16" s="24" t="s">
        <v>28</v>
      </c>
      <c r="F16" s="25" t="s">
        <v>26</v>
      </c>
      <c r="G16" s="25" t="s">
        <v>29</v>
      </c>
      <c r="H16" s="25" t="s">
        <v>30</v>
      </c>
      <c r="I16" s="25" t="s">
        <v>31</v>
      </c>
      <c r="J16" s="25" t="s">
        <v>32</v>
      </c>
      <c r="K16" s="25" t="s">
        <v>33</v>
      </c>
      <c r="L16" s="25" t="s">
        <v>34</v>
      </c>
      <c r="M16" s="25" t="s">
        <v>35</v>
      </c>
      <c r="N16" s="25" t="s">
        <v>36</v>
      </c>
      <c r="O16" s="25" t="s">
        <v>37</v>
      </c>
      <c r="P16" s="25" t="s">
        <v>38</v>
      </c>
      <c r="Q16" s="25" t="s">
        <v>39</v>
      </c>
      <c r="R16" s="25" t="s">
        <v>40</v>
      </c>
      <c r="S16" s="25" t="s">
        <v>41</v>
      </c>
      <c r="T16" s="25" t="s">
        <v>42</v>
      </c>
      <c r="V16" s="25" t="s">
        <v>43</v>
      </c>
      <c r="X16" s="25" t="s">
        <v>44</v>
      </c>
    </row>
    <row r="17" spans="2:25" s="24" customFormat="1" ht="17" hidden="1" customHeight="1">
      <c r="B17" s="34">
        <v>1</v>
      </c>
      <c r="C17" s="35" t="s">
        <v>45</v>
      </c>
      <c r="E17" s="24">
        <v>108</v>
      </c>
      <c r="F17" s="36" t="s">
        <v>46</v>
      </c>
      <c r="G17" s="36" t="s">
        <v>46</v>
      </c>
      <c r="H17" s="36">
        <v>0</v>
      </c>
      <c r="I17" s="36" t="s">
        <v>46</v>
      </c>
      <c r="J17" s="36" t="s">
        <v>46</v>
      </c>
      <c r="K17" s="36" t="s">
        <v>46</v>
      </c>
      <c r="L17" s="36" t="s">
        <v>46</v>
      </c>
      <c r="M17" s="25" t="s">
        <v>47</v>
      </c>
      <c r="N17" s="25" t="s">
        <v>48</v>
      </c>
      <c r="O17" s="36" t="s">
        <v>46</v>
      </c>
      <c r="P17" s="36" t="s">
        <v>46</v>
      </c>
      <c r="Q17" s="36" t="s">
        <v>46</v>
      </c>
      <c r="R17" s="25" t="s">
        <v>49</v>
      </c>
      <c r="S17" s="25" t="s">
        <v>50</v>
      </c>
      <c r="T17" s="36" t="s">
        <v>46</v>
      </c>
      <c r="V17" s="36" t="s">
        <v>46</v>
      </c>
      <c r="X17" s="37" t="s">
        <v>51</v>
      </c>
      <c r="Y17" s="37" t="s">
        <v>51</v>
      </c>
    </row>
    <row r="18" spans="2:25" s="24" customFormat="1" ht="17" hidden="1" customHeight="1">
      <c r="B18" s="34">
        <v>2</v>
      </c>
      <c r="C18" s="35" t="s">
        <v>52</v>
      </c>
      <c r="E18" s="24">
        <v>109</v>
      </c>
      <c r="F18" s="36" t="s">
        <v>46</v>
      </c>
      <c r="G18" s="36" t="s">
        <v>46</v>
      </c>
      <c r="H18" s="36">
        <v>0</v>
      </c>
      <c r="I18" s="36" t="s">
        <v>46</v>
      </c>
      <c r="J18" s="36" t="s">
        <v>46</v>
      </c>
      <c r="K18" s="36" t="s">
        <v>46</v>
      </c>
      <c r="L18" s="36" t="s">
        <v>46</v>
      </c>
      <c r="M18" s="25" t="s">
        <v>47</v>
      </c>
      <c r="N18" s="25" t="s">
        <v>48</v>
      </c>
      <c r="O18" s="36" t="s">
        <v>46</v>
      </c>
      <c r="P18" s="36" t="s">
        <v>46</v>
      </c>
      <c r="Q18" s="36" t="s">
        <v>46</v>
      </c>
      <c r="R18" s="25" t="s">
        <v>49</v>
      </c>
      <c r="S18" s="25" t="s">
        <v>50</v>
      </c>
      <c r="T18" s="36" t="s">
        <v>46</v>
      </c>
      <c r="V18" s="36" t="s">
        <v>46</v>
      </c>
      <c r="X18" s="37" t="s">
        <v>51</v>
      </c>
      <c r="Y18" s="37" t="s">
        <v>51</v>
      </c>
    </row>
    <row r="19" spans="2:25" s="24" customFormat="1" ht="17" hidden="1" customHeight="1">
      <c r="B19" s="34">
        <v>3</v>
      </c>
      <c r="C19" s="35" t="s">
        <v>53</v>
      </c>
      <c r="E19" s="24">
        <v>110</v>
      </c>
      <c r="F19" s="36" t="s">
        <v>46</v>
      </c>
      <c r="G19" s="36" t="s">
        <v>46</v>
      </c>
      <c r="H19" s="36">
        <v>0</v>
      </c>
      <c r="I19" s="36" t="s">
        <v>46</v>
      </c>
      <c r="J19" s="36" t="s">
        <v>46</v>
      </c>
      <c r="K19" s="36" t="s">
        <v>46</v>
      </c>
      <c r="L19" s="36" t="s">
        <v>46</v>
      </c>
      <c r="M19" s="25" t="s">
        <v>47</v>
      </c>
      <c r="N19" s="25" t="s">
        <v>48</v>
      </c>
      <c r="O19" s="36" t="s">
        <v>46</v>
      </c>
      <c r="P19" s="36" t="s">
        <v>46</v>
      </c>
      <c r="Q19" s="36" t="s">
        <v>46</v>
      </c>
      <c r="R19" s="25" t="s">
        <v>49</v>
      </c>
      <c r="S19" s="25" t="s">
        <v>50</v>
      </c>
      <c r="T19" s="36" t="s">
        <v>46</v>
      </c>
      <c r="V19" s="36" t="s">
        <v>46</v>
      </c>
      <c r="X19" s="37" t="s">
        <v>51</v>
      </c>
      <c r="Y19" s="37" t="s">
        <v>51</v>
      </c>
    </row>
    <row r="20" spans="2:25" s="24" customFormat="1" ht="17" hidden="1" customHeight="1">
      <c r="B20" s="34">
        <v>4</v>
      </c>
      <c r="C20" s="35" t="s">
        <v>54</v>
      </c>
      <c r="E20" s="24">
        <v>111</v>
      </c>
      <c r="F20" s="25" t="s">
        <v>50</v>
      </c>
      <c r="G20" s="36" t="s">
        <v>46</v>
      </c>
      <c r="H20" s="36">
        <v>0</v>
      </c>
      <c r="I20" s="36" t="s">
        <v>46</v>
      </c>
      <c r="J20" s="25" t="s">
        <v>48</v>
      </c>
      <c r="K20" s="25" t="s">
        <v>55</v>
      </c>
      <c r="L20" s="25" t="s">
        <v>48</v>
      </c>
      <c r="M20" s="25" t="s">
        <v>47</v>
      </c>
      <c r="N20" s="25" t="s">
        <v>48</v>
      </c>
      <c r="O20" s="36" t="s">
        <v>46</v>
      </c>
      <c r="P20" s="36" t="s">
        <v>46</v>
      </c>
      <c r="Q20" s="25" t="s">
        <v>50</v>
      </c>
      <c r="R20" s="25" t="s">
        <v>49</v>
      </c>
      <c r="S20" s="25" t="s">
        <v>50</v>
      </c>
      <c r="T20" s="25">
        <v>11</v>
      </c>
      <c r="V20" s="25" t="s">
        <v>50</v>
      </c>
      <c r="X20" s="37" t="s">
        <v>51</v>
      </c>
      <c r="Y20" s="37" t="s">
        <v>51</v>
      </c>
    </row>
    <row r="21" spans="2:25" s="24" customFormat="1" ht="17" hidden="1" customHeight="1">
      <c r="B21" s="34">
        <v>5</v>
      </c>
      <c r="C21" s="35" t="s">
        <v>56</v>
      </c>
      <c r="E21" s="24">
        <v>112</v>
      </c>
      <c r="F21" s="25" t="s">
        <v>50</v>
      </c>
      <c r="G21" s="36" t="s">
        <v>46</v>
      </c>
      <c r="H21" s="36">
        <v>0</v>
      </c>
      <c r="I21" s="36" t="s">
        <v>46</v>
      </c>
      <c r="J21" s="25" t="s">
        <v>48</v>
      </c>
      <c r="K21" s="25" t="s">
        <v>55</v>
      </c>
      <c r="L21" s="25" t="s">
        <v>48</v>
      </c>
      <c r="M21" s="25" t="s">
        <v>47</v>
      </c>
      <c r="N21" s="25" t="s">
        <v>48</v>
      </c>
      <c r="O21" s="36" t="s">
        <v>46</v>
      </c>
      <c r="P21" s="36" t="s">
        <v>46</v>
      </c>
      <c r="Q21" s="25" t="s">
        <v>50</v>
      </c>
      <c r="R21" s="25" t="s">
        <v>49</v>
      </c>
      <c r="S21" s="25" t="s">
        <v>50</v>
      </c>
      <c r="T21" s="25">
        <v>11</v>
      </c>
      <c r="V21" s="25" t="s">
        <v>50</v>
      </c>
      <c r="X21" s="37" t="s">
        <v>51</v>
      </c>
      <c r="Y21" s="37" t="s">
        <v>51</v>
      </c>
    </row>
    <row r="22" spans="2:25" s="24" customFormat="1" ht="17" hidden="1" customHeight="1">
      <c r="B22" s="34">
        <v>6</v>
      </c>
      <c r="C22" s="35" t="s">
        <v>57</v>
      </c>
      <c r="E22" s="24">
        <v>101</v>
      </c>
      <c r="F22" s="25" t="s">
        <v>50</v>
      </c>
      <c r="G22" s="36" t="s">
        <v>46</v>
      </c>
      <c r="H22" s="36">
        <v>0</v>
      </c>
      <c r="I22" s="36" t="s">
        <v>46</v>
      </c>
      <c r="J22" s="25" t="s">
        <v>48</v>
      </c>
      <c r="K22" s="25" t="s">
        <v>55</v>
      </c>
      <c r="L22" s="25" t="s">
        <v>48</v>
      </c>
      <c r="M22" s="25" t="s">
        <v>47</v>
      </c>
      <c r="N22" s="25" t="s">
        <v>48</v>
      </c>
      <c r="O22" s="36" t="s">
        <v>46</v>
      </c>
      <c r="P22" s="36" t="s">
        <v>46</v>
      </c>
      <c r="Q22" s="25" t="s">
        <v>50</v>
      </c>
      <c r="R22" s="25" t="s">
        <v>49</v>
      </c>
      <c r="S22" s="25" t="s">
        <v>50</v>
      </c>
      <c r="T22" s="25">
        <v>11</v>
      </c>
      <c r="V22" s="25" t="s">
        <v>50</v>
      </c>
      <c r="X22" s="37" t="s">
        <v>51</v>
      </c>
      <c r="Y22" s="37" t="s">
        <v>51</v>
      </c>
    </row>
    <row r="23" spans="2:25" s="24" customFormat="1" ht="17" hidden="1" customHeight="1">
      <c r="B23" s="34">
        <v>7</v>
      </c>
      <c r="C23" s="35" t="s">
        <v>58</v>
      </c>
      <c r="E23" s="24">
        <v>102</v>
      </c>
      <c r="F23" s="25" t="s">
        <v>50</v>
      </c>
      <c r="G23" s="36" t="s">
        <v>46</v>
      </c>
      <c r="H23" s="36">
        <v>0</v>
      </c>
      <c r="I23" s="36" t="s">
        <v>46</v>
      </c>
      <c r="J23" s="25" t="s">
        <v>48</v>
      </c>
      <c r="K23" s="25" t="s">
        <v>55</v>
      </c>
      <c r="L23" s="25" t="s">
        <v>59</v>
      </c>
      <c r="M23" s="25" t="s">
        <v>47</v>
      </c>
      <c r="N23" s="25" t="s">
        <v>59</v>
      </c>
      <c r="O23" s="36" t="s">
        <v>46</v>
      </c>
      <c r="P23" s="36" t="s">
        <v>46</v>
      </c>
      <c r="Q23" s="25" t="s">
        <v>50</v>
      </c>
      <c r="R23" s="25" t="s">
        <v>49</v>
      </c>
      <c r="S23" s="25" t="s">
        <v>50</v>
      </c>
      <c r="T23" s="25">
        <v>11</v>
      </c>
      <c r="V23" s="25" t="s">
        <v>50</v>
      </c>
      <c r="X23" s="37" t="s">
        <v>51</v>
      </c>
      <c r="Y23" s="37" t="s">
        <v>51</v>
      </c>
    </row>
    <row r="24" spans="2:25" s="24" customFormat="1" ht="17" hidden="1" customHeight="1">
      <c r="B24" s="34">
        <v>8</v>
      </c>
      <c r="C24" s="35" t="s">
        <v>60</v>
      </c>
      <c r="E24" s="24">
        <v>103</v>
      </c>
      <c r="F24" s="25" t="s">
        <v>50</v>
      </c>
      <c r="G24" s="36" t="s">
        <v>46</v>
      </c>
      <c r="H24" s="36">
        <v>0</v>
      </c>
      <c r="I24" s="36" t="s">
        <v>46</v>
      </c>
      <c r="J24" s="25" t="s">
        <v>48</v>
      </c>
      <c r="K24" s="25" t="s">
        <v>55</v>
      </c>
      <c r="L24" s="25" t="s">
        <v>59</v>
      </c>
      <c r="M24" s="25" t="s">
        <v>47</v>
      </c>
      <c r="N24" s="25" t="s">
        <v>59</v>
      </c>
      <c r="O24" s="36" t="s">
        <v>46</v>
      </c>
      <c r="P24" s="36" t="s">
        <v>46</v>
      </c>
      <c r="Q24" s="25" t="s">
        <v>50</v>
      </c>
      <c r="R24" s="25" t="s">
        <v>49</v>
      </c>
      <c r="S24" s="25" t="s">
        <v>50</v>
      </c>
      <c r="T24" s="25">
        <v>11</v>
      </c>
      <c r="V24" s="25" t="s">
        <v>50</v>
      </c>
      <c r="X24" s="37" t="s">
        <v>51</v>
      </c>
      <c r="Y24" s="37" t="s">
        <v>51</v>
      </c>
    </row>
    <row r="25" spans="2:25" s="24" customFormat="1" ht="17" hidden="1" customHeight="1">
      <c r="B25" s="34">
        <v>9</v>
      </c>
      <c r="C25" s="35" t="s">
        <v>61</v>
      </c>
      <c r="E25" s="24">
        <v>104</v>
      </c>
      <c r="F25" s="25" t="s">
        <v>50</v>
      </c>
      <c r="G25" s="36" t="s">
        <v>46</v>
      </c>
      <c r="H25" s="36">
        <v>0</v>
      </c>
      <c r="I25" s="36" t="s">
        <v>46</v>
      </c>
      <c r="J25" s="25" t="s">
        <v>48</v>
      </c>
      <c r="K25" s="25" t="s">
        <v>55</v>
      </c>
      <c r="L25" s="25" t="s">
        <v>59</v>
      </c>
      <c r="M25" s="25" t="s">
        <v>47</v>
      </c>
      <c r="N25" s="25" t="s">
        <v>59</v>
      </c>
      <c r="O25" s="36" t="s">
        <v>46</v>
      </c>
      <c r="P25" s="36" t="s">
        <v>46</v>
      </c>
      <c r="Q25" s="25" t="s">
        <v>50</v>
      </c>
      <c r="R25" s="25" t="s">
        <v>49</v>
      </c>
      <c r="S25" s="25" t="s">
        <v>50</v>
      </c>
      <c r="T25" s="25">
        <v>11</v>
      </c>
      <c r="V25" s="25" t="s">
        <v>50</v>
      </c>
      <c r="X25" s="37" t="s">
        <v>51</v>
      </c>
      <c r="Y25" s="37" t="s">
        <v>51</v>
      </c>
    </row>
    <row r="26" spans="2:25" s="24" customFormat="1" ht="17" hidden="1" customHeight="1">
      <c r="E26" s="24">
        <v>105</v>
      </c>
      <c r="F26" s="25" t="s">
        <v>50</v>
      </c>
      <c r="G26" s="36" t="s">
        <v>46</v>
      </c>
      <c r="H26" s="36">
        <v>0</v>
      </c>
      <c r="I26" s="36" t="s">
        <v>46</v>
      </c>
      <c r="J26" s="25" t="s">
        <v>59</v>
      </c>
      <c r="K26" s="25" t="s">
        <v>55</v>
      </c>
      <c r="L26" s="25" t="s">
        <v>59</v>
      </c>
      <c r="M26" s="25" t="s">
        <v>47</v>
      </c>
      <c r="N26" s="25" t="s">
        <v>59</v>
      </c>
      <c r="O26" s="36" t="s">
        <v>46</v>
      </c>
      <c r="P26" s="36" t="s">
        <v>46</v>
      </c>
      <c r="Q26" s="25" t="s">
        <v>50</v>
      </c>
      <c r="R26" s="25" t="s">
        <v>49</v>
      </c>
      <c r="S26" s="25" t="s">
        <v>50</v>
      </c>
      <c r="T26" s="25">
        <v>11</v>
      </c>
      <c r="V26" s="25" t="s">
        <v>50</v>
      </c>
      <c r="X26" s="37" t="s">
        <v>51</v>
      </c>
      <c r="Y26" s="37" t="s">
        <v>51</v>
      </c>
    </row>
    <row r="27" spans="2:25" s="24" customFormat="1" ht="17" hidden="1" customHeight="1">
      <c r="E27" s="24">
        <v>106</v>
      </c>
      <c r="F27" s="25" t="s">
        <v>50</v>
      </c>
      <c r="G27" s="36" t="s">
        <v>46</v>
      </c>
      <c r="H27" s="36">
        <v>0</v>
      </c>
      <c r="I27" s="36" t="s">
        <v>46</v>
      </c>
      <c r="J27" s="25" t="s">
        <v>59</v>
      </c>
      <c r="K27" s="25" t="s">
        <v>55</v>
      </c>
      <c r="L27" s="25" t="s">
        <v>59</v>
      </c>
      <c r="M27" s="25" t="s">
        <v>47</v>
      </c>
      <c r="N27" s="25" t="s">
        <v>59</v>
      </c>
      <c r="O27" s="36" t="s">
        <v>46</v>
      </c>
      <c r="P27" s="36" t="s">
        <v>46</v>
      </c>
      <c r="Q27" s="25" t="s">
        <v>50</v>
      </c>
      <c r="R27" s="25" t="s">
        <v>49</v>
      </c>
      <c r="S27" s="25" t="s">
        <v>50</v>
      </c>
      <c r="T27" s="25">
        <v>11</v>
      </c>
      <c r="V27" s="25" t="s">
        <v>50</v>
      </c>
      <c r="X27" s="37" t="s">
        <v>51</v>
      </c>
      <c r="Y27" s="37" t="s">
        <v>51</v>
      </c>
    </row>
    <row r="28" spans="2:25" s="24" customFormat="1" ht="17" hidden="1" customHeight="1">
      <c r="E28" s="24">
        <v>107</v>
      </c>
      <c r="F28" s="25" t="s">
        <v>50</v>
      </c>
      <c r="G28" s="36" t="s">
        <v>46</v>
      </c>
      <c r="H28" s="36">
        <v>0</v>
      </c>
      <c r="I28" s="36" t="s">
        <v>46</v>
      </c>
      <c r="J28" s="25" t="s">
        <v>59</v>
      </c>
      <c r="K28" s="25" t="s">
        <v>55</v>
      </c>
      <c r="L28" s="25" t="s">
        <v>59</v>
      </c>
      <c r="M28" s="25" t="s">
        <v>47</v>
      </c>
      <c r="N28" s="25" t="s">
        <v>59</v>
      </c>
      <c r="O28" s="36" t="s">
        <v>46</v>
      </c>
      <c r="P28" s="36" t="s">
        <v>46</v>
      </c>
      <c r="Q28" s="25" t="s">
        <v>50</v>
      </c>
      <c r="R28" s="25" t="s">
        <v>49</v>
      </c>
      <c r="S28" s="25" t="s">
        <v>50</v>
      </c>
      <c r="T28" s="25">
        <v>11</v>
      </c>
      <c r="V28" s="25" t="s">
        <v>50</v>
      </c>
      <c r="X28" s="37" t="s">
        <v>51</v>
      </c>
      <c r="Y28" s="37" t="s">
        <v>51</v>
      </c>
    </row>
    <row r="29" spans="2:25" s="24" customFormat="1" ht="17" hidden="1" customHeight="1">
      <c r="E29" s="24">
        <v>208</v>
      </c>
      <c r="F29" s="25" t="s">
        <v>50</v>
      </c>
      <c r="G29" s="36" t="s">
        <v>46</v>
      </c>
      <c r="H29" s="36">
        <v>0</v>
      </c>
      <c r="I29" s="37" t="s">
        <v>62</v>
      </c>
      <c r="J29" s="25" t="s">
        <v>59</v>
      </c>
      <c r="K29" s="25" t="s">
        <v>55</v>
      </c>
      <c r="L29" s="25" t="s">
        <v>63</v>
      </c>
      <c r="M29" s="25" t="s">
        <v>64</v>
      </c>
      <c r="N29" s="25" t="s">
        <v>63</v>
      </c>
      <c r="O29" s="25">
        <v>21</v>
      </c>
      <c r="P29" s="25" t="s">
        <v>65</v>
      </c>
      <c r="Q29" s="25" t="s">
        <v>65</v>
      </c>
      <c r="R29" s="25" t="s">
        <v>49</v>
      </c>
      <c r="S29" s="25" t="s">
        <v>65</v>
      </c>
      <c r="T29" s="25">
        <v>21</v>
      </c>
      <c r="V29" s="25" t="s">
        <v>65</v>
      </c>
      <c r="X29" s="37" t="s">
        <v>51</v>
      </c>
      <c r="Y29" s="37" t="s">
        <v>51</v>
      </c>
    </row>
    <row r="30" spans="2:25" s="24" customFormat="1" ht="17" hidden="1" customHeight="1">
      <c r="E30" s="24">
        <v>209</v>
      </c>
      <c r="F30" s="25" t="s">
        <v>50</v>
      </c>
      <c r="G30" s="36" t="s">
        <v>46</v>
      </c>
      <c r="H30" s="36">
        <v>0</v>
      </c>
      <c r="I30" s="37" t="s">
        <v>62</v>
      </c>
      <c r="J30" s="25" t="s">
        <v>59</v>
      </c>
      <c r="K30" s="25" t="s">
        <v>55</v>
      </c>
      <c r="L30" s="25" t="s">
        <v>63</v>
      </c>
      <c r="M30" s="25" t="s">
        <v>64</v>
      </c>
      <c r="N30" s="25" t="s">
        <v>63</v>
      </c>
      <c r="O30" s="25">
        <v>21</v>
      </c>
      <c r="P30" s="25" t="s">
        <v>65</v>
      </c>
      <c r="Q30" s="25" t="s">
        <v>65</v>
      </c>
      <c r="R30" s="25" t="s">
        <v>49</v>
      </c>
      <c r="S30" s="25" t="s">
        <v>65</v>
      </c>
      <c r="T30" s="25">
        <v>21</v>
      </c>
      <c r="V30" s="25" t="s">
        <v>65</v>
      </c>
      <c r="X30" s="37" t="s">
        <v>51</v>
      </c>
      <c r="Y30" s="37" t="s">
        <v>51</v>
      </c>
    </row>
    <row r="31" spans="2:25" s="24" customFormat="1" ht="17" hidden="1" customHeight="1">
      <c r="E31" s="24">
        <v>210</v>
      </c>
      <c r="F31" s="25" t="s">
        <v>50</v>
      </c>
      <c r="G31" s="36" t="s">
        <v>46</v>
      </c>
      <c r="H31" s="36">
        <v>0</v>
      </c>
      <c r="I31" s="37" t="s">
        <v>62</v>
      </c>
      <c r="J31" s="25" t="s">
        <v>59</v>
      </c>
      <c r="K31" s="25" t="s">
        <v>55</v>
      </c>
      <c r="L31" s="25" t="s">
        <v>63</v>
      </c>
      <c r="M31" s="25" t="s">
        <v>64</v>
      </c>
      <c r="N31" s="25" t="s">
        <v>63</v>
      </c>
      <c r="O31" s="25">
        <v>21</v>
      </c>
      <c r="P31" s="25" t="s">
        <v>65</v>
      </c>
      <c r="Q31" s="25" t="s">
        <v>65</v>
      </c>
      <c r="R31" s="25" t="s">
        <v>49</v>
      </c>
      <c r="S31" s="25" t="s">
        <v>65</v>
      </c>
      <c r="T31" s="25">
        <v>21</v>
      </c>
      <c r="V31" s="25" t="s">
        <v>65</v>
      </c>
      <c r="X31" s="37" t="s">
        <v>51</v>
      </c>
      <c r="Y31" s="37" t="s">
        <v>51</v>
      </c>
    </row>
    <row r="32" spans="2:25" s="24" customFormat="1" ht="17" hidden="1" customHeight="1">
      <c r="E32" s="24">
        <v>211</v>
      </c>
      <c r="F32" s="25" t="s">
        <v>65</v>
      </c>
      <c r="G32" s="25" t="s">
        <v>66</v>
      </c>
      <c r="H32" s="25">
        <v>2</v>
      </c>
      <c r="I32" s="25" t="s">
        <v>65</v>
      </c>
      <c r="J32" s="25" t="s">
        <v>63</v>
      </c>
      <c r="K32" s="25" t="s">
        <v>55</v>
      </c>
      <c r="L32" s="25" t="s">
        <v>63</v>
      </c>
      <c r="M32" s="25" t="s">
        <v>64</v>
      </c>
      <c r="N32" s="25" t="s">
        <v>63</v>
      </c>
      <c r="O32" s="25">
        <v>21</v>
      </c>
      <c r="P32" s="25" t="s">
        <v>65</v>
      </c>
      <c r="Q32" s="25" t="s">
        <v>65</v>
      </c>
      <c r="R32" s="25" t="s">
        <v>49</v>
      </c>
      <c r="S32" s="25" t="s">
        <v>65</v>
      </c>
      <c r="T32" s="25">
        <v>21</v>
      </c>
      <c r="V32" s="25" t="s">
        <v>65</v>
      </c>
      <c r="X32" s="37" t="s">
        <v>51</v>
      </c>
      <c r="Y32" s="37" t="s">
        <v>51</v>
      </c>
    </row>
    <row r="33" spans="5:25" s="24" customFormat="1" ht="17" hidden="1" customHeight="1">
      <c r="E33" s="24">
        <v>212</v>
      </c>
      <c r="F33" s="25" t="s">
        <v>65</v>
      </c>
      <c r="G33" s="25" t="s">
        <v>66</v>
      </c>
      <c r="H33" s="25">
        <v>2</v>
      </c>
      <c r="I33" s="25" t="s">
        <v>65</v>
      </c>
      <c r="J33" s="25" t="s">
        <v>63</v>
      </c>
      <c r="K33" s="25" t="s">
        <v>55</v>
      </c>
      <c r="L33" s="25" t="s">
        <v>63</v>
      </c>
      <c r="M33" s="25" t="s">
        <v>64</v>
      </c>
      <c r="N33" s="25" t="s">
        <v>63</v>
      </c>
      <c r="O33" s="25">
        <v>21</v>
      </c>
      <c r="P33" s="25" t="s">
        <v>65</v>
      </c>
      <c r="Q33" s="25" t="s">
        <v>65</v>
      </c>
      <c r="R33" s="25" t="s">
        <v>49</v>
      </c>
      <c r="S33" s="25" t="s">
        <v>65</v>
      </c>
      <c r="T33" s="25">
        <v>21</v>
      </c>
      <c r="V33" s="25" t="s">
        <v>65</v>
      </c>
      <c r="X33" s="25" t="s">
        <v>65</v>
      </c>
      <c r="Y33" s="25" t="s">
        <v>67</v>
      </c>
    </row>
    <row r="34" spans="5:25" s="24" customFormat="1" ht="17" hidden="1" customHeight="1">
      <c r="E34" s="24">
        <v>201</v>
      </c>
      <c r="F34" s="25" t="s">
        <v>65</v>
      </c>
      <c r="G34" s="25" t="s">
        <v>66</v>
      </c>
      <c r="H34" s="25">
        <v>2</v>
      </c>
      <c r="I34" s="25" t="s">
        <v>65</v>
      </c>
      <c r="J34" s="25" t="s">
        <v>63</v>
      </c>
      <c r="K34" s="25" t="s">
        <v>55</v>
      </c>
      <c r="L34" s="25" t="s">
        <v>63</v>
      </c>
      <c r="M34" s="25" t="s">
        <v>64</v>
      </c>
      <c r="N34" s="25" t="s">
        <v>63</v>
      </c>
      <c r="O34" s="25">
        <v>21</v>
      </c>
      <c r="P34" s="25" t="s">
        <v>65</v>
      </c>
      <c r="Q34" s="25" t="s">
        <v>65</v>
      </c>
      <c r="R34" s="25" t="s">
        <v>49</v>
      </c>
      <c r="S34" s="25" t="s">
        <v>65</v>
      </c>
      <c r="T34" s="25">
        <v>21</v>
      </c>
      <c r="V34" s="25" t="s">
        <v>65</v>
      </c>
      <c r="X34" s="25" t="s">
        <v>65</v>
      </c>
      <c r="Y34" s="25" t="s">
        <v>67</v>
      </c>
    </row>
    <row r="35" spans="5:25" s="24" customFormat="1" ht="17" hidden="1" customHeight="1">
      <c r="E35" s="24">
        <v>202</v>
      </c>
      <c r="F35" s="25" t="s">
        <v>65</v>
      </c>
      <c r="G35" s="25" t="s">
        <v>66</v>
      </c>
      <c r="H35" s="25">
        <v>2</v>
      </c>
      <c r="I35" s="25" t="s">
        <v>65</v>
      </c>
      <c r="J35" s="25" t="s">
        <v>63</v>
      </c>
      <c r="K35" s="25" t="s">
        <v>55</v>
      </c>
      <c r="L35" s="25" t="s">
        <v>68</v>
      </c>
      <c r="M35" s="25" t="s">
        <v>64</v>
      </c>
      <c r="N35" s="25" t="s">
        <v>68</v>
      </c>
      <c r="O35" s="25">
        <v>21</v>
      </c>
      <c r="P35" s="25" t="s">
        <v>65</v>
      </c>
      <c r="Q35" s="25" t="s">
        <v>65</v>
      </c>
      <c r="R35" s="25" t="s">
        <v>49</v>
      </c>
      <c r="S35" s="25" t="s">
        <v>65</v>
      </c>
      <c r="T35" s="25">
        <v>21</v>
      </c>
      <c r="V35" s="25" t="s">
        <v>65</v>
      </c>
      <c r="X35" s="25" t="s">
        <v>65</v>
      </c>
      <c r="Y35" s="25" t="s">
        <v>67</v>
      </c>
    </row>
    <row r="36" spans="5:25" s="24" customFormat="1" ht="17" hidden="1" customHeight="1">
      <c r="E36" s="24">
        <v>203</v>
      </c>
      <c r="F36" s="25" t="s">
        <v>65</v>
      </c>
      <c r="G36" s="25" t="s">
        <v>66</v>
      </c>
      <c r="H36" s="25">
        <v>2</v>
      </c>
      <c r="I36" s="25" t="s">
        <v>65</v>
      </c>
      <c r="J36" s="25" t="s">
        <v>63</v>
      </c>
      <c r="K36" s="25" t="s">
        <v>55</v>
      </c>
      <c r="L36" s="25" t="s">
        <v>68</v>
      </c>
      <c r="M36" s="25" t="s">
        <v>64</v>
      </c>
      <c r="N36" s="25" t="s">
        <v>68</v>
      </c>
      <c r="O36" s="25">
        <v>21</v>
      </c>
      <c r="P36" s="25" t="s">
        <v>65</v>
      </c>
      <c r="Q36" s="25" t="s">
        <v>65</v>
      </c>
      <c r="R36" s="25" t="s">
        <v>49</v>
      </c>
      <c r="S36" s="25" t="s">
        <v>65</v>
      </c>
      <c r="T36" s="25">
        <v>21</v>
      </c>
      <c r="V36" s="25" t="s">
        <v>65</v>
      </c>
      <c r="X36" s="25" t="s">
        <v>65</v>
      </c>
      <c r="Y36" s="25" t="s">
        <v>67</v>
      </c>
    </row>
    <row r="37" spans="5:25" s="24" customFormat="1" ht="17" hidden="1" customHeight="1">
      <c r="E37" s="24">
        <v>204</v>
      </c>
      <c r="F37" s="25" t="s">
        <v>65</v>
      </c>
      <c r="G37" s="25" t="s">
        <v>66</v>
      </c>
      <c r="H37" s="25">
        <v>2</v>
      </c>
      <c r="I37" s="25" t="s">
        <v>65</v>
      </c>
      <c r="J37" s="25" t="s">
        <v>63</v>
      </c>
      <c r="K37" s="25" t="s">
        <v>55</v>
      </c>
      <c r="L37" s="25" t="s">
        <v>68</v>
      </c>
      <c r="M37" s="25" t="s">
        <v>64</v>
      </c>
      <c r="N37" s="25" t="s">
        <v>68</v>
      </c>
      <c r="O37" s="25">
        <v>21</v>
      </c>
      <c r="P37" s="25" t="s">
        <v>65</v>
      </c>
      <c r="Q37" s="25" t="s">
        <v>65</v>
      </c>
      <c r="R37" s="25" t="s">
        <v>49</v>
      </c>
      <c r="S37" s="25" t="s">
        <v>65</v>
      </c>
      <c r="T37" s="25">
        <v>21</v>
      </c>
      <c r="V37" s="25" t="s">
        <v>65</v>
      </c>
      <c r="X37" s="25" t="s">
        <v>65</v>
      </c>
      <c r="Y37" s="25" t="s">
        <v>67</v>
      </c>
    </row>
    <row r="38" spans="5:25" s="24" customFormat="1" ht="17" hidden="1" customHeight="1">
      <c r="E38" s="24">
        <v>205</v>
      </c>
      <c r="F38" s="25" t="s">
        <v>65</v>
      </c>
      <c r="G38" s="25" t="s">
        <v>66</v>
      </c>
      <c r="H38" s="25">
        <v>2</v>
      </c>
      <c r="I38" s="25" t="s">
        <v>65</v>
      </c>
      <c r="J38" s="25" t="s">
        <v>68</v>
      </c>
      <c r="K38" s="25" t="s">
        <v>55</v>
      </c>
      <c r="L38" s="25" t="s">
        <v>68</v>
      </c>
      <c r="M38" s="25" t="s">
        <v>64</v>
      </c>
      <c r="N38" s="25" t="s">
        <v>68</v>
      </c>
      <c r="O38" s="25">
        <v>21</v>
      </c>
      <c r="P38" s="25" t="s">
        <v>65</v>
      </c>
      <c r="Q38" s="25" t="s">
        <v>65</v>
      </c>
      <c r="R38" s="25" t="s">
        <v>49</v>
      </c>
      <c r="S38" s="25" t="s">
        <v>65</v>
      </c>
      <c r="T38" s="25">
        <v>21</v>
      </c>
      <c r="V38" s="25" t="s">
        <v>65</v>
      </c>
      <c r="X38" s="25" t="s">
        <v>65</v>
      </c>
      <c r="Y38" s="25" t="s">
        <v>67</v>
      </c>
    </row>
    <row r="39" spans="5:25" s="24" customFormat="1" ht="17" hidden="1" customHeight="1">
      <c r="E39" s="24">
        <v>206</v>
      </c>
      <c r="F39" s="25" t="s">
        <v>65</v>
      </c>
      <c r="G39" s="25" t="s">
        <v>66</v>
      </c>
      <c r="H39" s="25">
        <v>2</v>
      </c>
      <c r="I39" s="25" t="s">
        <v>65</v>
      </c>
      <c r="J39" s="25" t="s">
        <v>68</v>
      </c>
      <c r="K39" s="25" t="s">
        <v>55</v>
      </c>
      <c r="L39" s="25" t="s">
        <v>68</v>
      </c>
      <c r="M39" s="25" t="s">
        <v>64</v>
      </c>
      <c r="N39" s="25" t="s">
        <v>68</v>
      </c>
      <c r="O39" s="25">
        <v>21</v>
      </c>
      <c r="P39" s="25" t="s">
        <v>65</v>
      </c>
      <c r="Q39" s="25" t="s">
        <v>65</v>
      </c>
      <c r="R39" s="25" t="s">
        <v>49</v>
      </c>
      <c r="S39" s="25" t="s">
        <v>65</v>
      </c>
      <c r="T39" s="25">
        <v>21</v>
      </c>
      <c r="V39" s="25" t="s">
        <v>65</v>
      </c>
      <c r="X39" s="25" t="s">
        <v>65</v>
      </c>
      <c r="Y39" s="25" t="s">
        <v>67</v>
      </c>
    </row>
    <row r="40" spans="5:25" s="24" customFormat="1" ht="17" hidden="1" customHeight="1">
      <c r="E40" s="24">
        <v>207</v>
      </c>
      <c r="F40" s="25" t="s">
        <v>65</v>
      </c>
      <c r="G40" s="25" t="s">
        <v>66</v>
      </c>
      <c r="H40" s="25">
        <v>2</v>
      </c>
      <c r="I40" s="25" t="s">
        <v>65</v>
      </c>
      <c r="J40" s="25" t="s">
        <v>68</v>
      </c>
      <c r="K40" s="25" t="s">
        <v>55</v>
      </c>
      <c r="L40" s="25" t="s">
        <v>68</v>
      </c>
      <c r="M40" s="25" t="s">
        <v>64</v>
      </c>
      <c r="N40" s="25" t="s">
        <v>68</v>
      </c>
      <c r="O40" s="25">
        <v>21</v>
      </c>
      <c r="P40" s="25" t="s">
        <v>65</v>
      </c>
      <c r="Q40" s="25" t="s">
        <v>65</v>
      </c>
      <c r="R40" s="25" t="s">
        <v>49</v>
      </c>
      <c r="S40" s="25" t="s">
        <v>65</v>
      </c>
      <c r="T40" s="25">
        <v>21</v>
      </c>
      <c r="V40" s="25" t="s">
        <v>65</v>
      </c>
      <c r="X40" s="25" t="s">
        <v>65</v>
      </c>
      <c r="Y40" s="25" t="s">
        <v>67</v>
      </c>
    </row>
    <row r="41" spans="5:25" s="24" customFormat="1" ht="17" hidden="1" customHeight="1">
      <c r="E41" s="24">
        <v>308</v>
      </c>
      <c r="F41" s="25" t="s">
        <v>65</v>
      </c>
      <c r="G41" s="25" t="s">
        <v>66</v>
      </c>
      <c r="H41" s="25">
        <v>2</v>
      </c>
      <c r="I41" s="25" t="s">
        <v>65</v>
      </c>
      <c r="J41" s="25" t="s">
        <v>68</v>
      </c>
      <c r="K41" s="25" t="s">
        <v>69</v>
      </c>
      <c r="L41" s="25" t="s">
        <v>70</v>
      </c>
      <c r="M41" s="25" t="s">
        <v>71</v>
      </c>
      <c r="N41" s="25" t="s">
        <v>70</v>
      </c>
      <c r="O41" s="25">
        <v>31</v>
      </c>
      <c r="P41" s="25" t="s">
        <v>70</v>
      </c>
      <c r="Q41" s="25" t="s">
        <v>70</v>
      </c>
      <c r="R41" s="25" t="s">
        <v>72</v>
      </c>
      <c r="S41" s="25" t="s">
        <v>70</v>
      </c>
      <c r="T41" s="25">
        <v>31</v>
      </c>
      <c r="V41" s="25" t="s">
        <v>70</v>
      </c>
      <c r="X41" s="25" t="s">
        <v>70</v>
      </c>
      <c r="Y41" s="25" t="s">
        <v>73</v>
      </c>
    </row>
    <row r="42" spans="5:25" s="24" customFormat="1" ht="17" hidden="1" customHeight="1">
      <c r="E42" s="24">
        <v>309</v>
      </c>
      <c r="F42" s="25" t="s">
        <v>65</v>
      </c>
      <c r="G42" s="25" t="s">
        <v>66</v>
      </c>
      <c r="H42" s="25">
        <v>2</v>
      </c>
      <c r="I42" s="25" t="s">
        <v>65</v>
      </c>
      <c r="J42" s="25" t="s">
        <v>68</v>
      </c>
      <c r="K42" s="25" t="s">
        <v>69</v>
      </c>
      <c r="L42" s="25" t="s">
        <v>70</v>
      </c>
      <c r="M42" s="25" t="s">
        <v>71</v>
      </c>
      <c r="N42" s="25" t="s">
        <v>70</v>
      </c>
      <c r="O42" s="25">
        <v>31</v>
      </c>
      <c r="P42" s="25" t="s">
        <v>70</v>
      </c>
      <c r="Q42" s="25" t="s">
        <v>70</v>
      </c>
      <c r="R42" s="25" t="s">
        <v>72</v>
      </c>
      <c r="S42" s="25" t="s">
        <v>70</v>
      </c>
      <c r="T42" s="25">
        <v>31</v>
      </c>
      <c r="V42" s="25" t="s">
        <v>70</v>
      </c>
      <c r="X42" s="25" t="s">
        <v>70</v>
      </c>
      <c r="Y42" s="25" t="s">
        <v>73</v>
      </c>
    </row>
    <row r="43" spans="5:25" s="24" customFormat="1" ht="17" hidden="1" customHeight="1">
      <c r="E43" s="24">
        <v>310</v>
      </c>
      <c r="F43" s="25" t="s">
        <v>65</v>
      </c>
      <c r="G43" s="25" t="s">
        <v>66</v>
      </c>
      <c r="H43" s="25">
        <v>2</v>
      </c>
      <c r="I43" s="25" t="s">
        <v>65</v>
      </c>
      <c r="J43" s="25" t="s">
        <v>68</v>
      </c>
      <c r="K43" s="25" t="s">
        <v>69</v>
      </c>
      <c r="L43" s="25" t="s">
        <v>70</v>
      </c>
      <c r="M43" s="25" t="s">
        <v>71</v>
      </c>
      <c r="N43" s="25" t="s">
        <v>70</v>
      </c>
      <c r="O43" s="25">
        <v>31</v>
      </c>
      <c r="P43" s="25" t="s">
        <v>70</v>
      </c>
      <c r="Q43" s="25" t="s">
        <v>70</v>
      </c>
      <c r="R43" s="25" t="s">
        <v>72</v>
      </c>
      <c r="S43" s="25" t="s">
        <v>70</v>
      </c>
      <c r="T43" s="25">
        <v>31</v>
      </c>
      <c r="V43" s="25" t="s">
        <v>70</v>
      </c>
      <c r="X43" s="25" t="s">
        <v>70</v>
      </c>
      <c r="Y43" s="25" t="s">
        <v>73</v>
      </c>
    </row>
    <row r="44" spans="5:25" s="24" customFormat="1" ht="17" hidden="1" customHeight="1">
      <c r="E44" s="24">
        <v>311</v>
      </c>
      <c r="F44" s="25" t="s">
        <v>70</v>
      </c>
      <c r="G44" s="25" t="s">
        <v>66</v>
      </c>
      <c r="H44" s="25">
        <v>3</v>
      </c>
      <c r="I44" s="25" t="s">
        <v>70</v>
      </c>
      <c r="J44" s="25" t="s">
        <v>74</v>
      </c>
      <c r="K44" s="25" t="s">
        <v>69</v>
      </c>
      <c r="L44" s="25" t="s">
        <v>70</v>
      </c>
      <c r="M44" s="25" t="s">
        <v>71</v>
      </c>
      <c r="N44" s="25" t="s">
        <v>70</v>
      </c>
      <c r="O44" s="25">
        <v>31</v>
      </c>
      <c r="P44" s="25" t="s">
        <v>70</v>
      </c>
      <c r="Q44" s="25" t="s">
        <v>70</v>
      </c>
      <c r="R44" s="25" t="s">
        <v>72</v>
      </c>
      <c r="S44" s="25" t="s">
        <v>70</v>
      </c>
      <c r="T44" s="25">
        <v>31</v>
      </c>
      <c r="V44" s="25" t="s">
        <v>70</v>
      </c>
      <c r="X44" s="25" t="s">
        <v>70</v>
      </c>
      <c r="Y44" s="25" t="s">
        <v>73</v>
      </c>
    </row>
    <row r="45" spans="5:25" s="24" customFormat="1" ht="17" hidden="1" customHeight="1">
      <c r="E45" s="24">
        <v>312</v>
      </c>
      <c r="F45" s="25" t="s">
        <v>70</v>
      </c>
      <c r="G45" s="25" t="s">
        <v>66</v>
      </c>
      <c r="H45" s="25">
        <v>3</v>
      </c>
      <c r="I45" s="25" t="s">
        <v>70</v>
      </c>
      <c r="J45" s="25" t="s">
        <v>74</v>
      </c>
      <c r="K45" s="25" t="s">
        <v>69</v>
      </c>
      <c r="L45" s="25" t="s">
        <v>70</v>
      </c>
      <c r="M45" s="25" t="s">
        <v>71</v>
      </c>
      <c r="N45" s="25" t="s">
        <v>70</v>
      </c>
      <c r="O45" s="25">
        <v>31</v>
      </c>
      <c r="P45" s="25" t="s">
        <v>70</v>
      </c>
      <c r="Q45" s="25" t="s">
        <v>70</v>
      </c>
      <c r="R45" s="25" t="s">
        <v>72</v>
      </c>
      <c r="S45" s="25" t="s">
        <v>70</v>
      </c>
      <c r="T45" s="25">
        <v>31</v>
      </c>
      <c r="V45" s="25" t="s">
        <v>70</v>
      </c>
      <c r="X45" s="25" t="s">
        <v>70</v>
      </c>
      <c r="Y45" s="25" t="s">
        <v>73</v>
      </c>
    </row>
    <row r="46" spans="5:25" s="24" customFormat="1" ht="17" hidden="1" customHeight="1">
      <c r="E46" s="24">
        <v>301</v>
      </c>
      <c r="F46" s="25" t="s">
        <v>70</v>
      </c>
      <c r="G46" s="25" t="s">
        <v>66</v>
      </c>
      <c r="H46" s="25">
        <v>3</v>
      </c>
      <c r="I46" s="25" t="s">
        <v>70</v>
      </c>
      <c r="J46" s="25" t="s">
        <v>74</v>
      </c>
      <c r="K46" s="25" t="s">
        <v>69</v>
      </c>
      <c r="L46" s="25" t="s">
        <v>70</v>
      </c>
      <c r="M46" s="25" t="s">
        <v>71</v>
      </c>
      <c r="N46" s="25" t="s">
        <v>70</v>
      </c>
      <c r="O46" s="25">
        <v>31</v>
      </c>
      <c r="P46" s="25" t="s">
        <v>70</v>
      </c>
      <c r="Q46" s="25" t="s">
        <v>70</v>
      </c>
      <c r="R46" s="25" t="s">
        <v>72</v>
      </c>
      <c r="S46" s="25" t="s">
        <v>70</v>
      </c>
      <c r="T46" s="25">
        <v>31</v>
      </c>
      <c r="V46" s="25" t="s">
        <v>70</v>
      </c>
      <c r="X46" s="25" t="s">
        <v>70</v>
      </c>
      <c r="Y46" s="25" t="s">
        <v>73</v>
      </c>
    </row>
    <row r="47" spans="5:25" s="24" customFormat="1" ht="17" hidden="1" customHeight="1">
      <c r="E47" s="24">
        <v>302</v>
      </c>
      <c r="F47" s="25" t="s">
        <v>70</v>
      </c>
      <c r="G47" s="25" t="s">
        <v>66</v>
      </c>
      <c r="H47" s="25">
        <v>3</v>
      </c>
      <c r="I47" s="25" t="s">
        <v>70</v>
      </c>
      <c r="J47" s="25" t="s">
        <v>74</v>
      </c>
      <c r="K47" s="25" t="s">
        <v>69</v>
      </c>
      <c r="L47" s="25" t="s">
        <v>70</v>
      </c>
      <c r="M47" s="25" t="s">
        <v>71</v>
      </c>
      <c r="N47" s="25" t="s">
        <v>70</v>
      </c>
      <c r="O47" s="25">
        <v>31</v>
      </c>
      <c r="P47" s="25" t="s">
        <v>70</v>
      </c>
      <c r="Q47" s="25" t="s">
        <v>70</v>
      </c>
      <c r="R47" s="25" t="s">
        <v>72</v>
      </c>
      <c r="S47" s="25" t="s">
        <v>70</v>
      </c>
      <c r="T47" s="25">
        <v>31</v>
      </c>
      <c r="V47" s="25" t="s">
        <v>70</v>
      </c>
      <c r="X47" s="25" t="s">
        <v>70</v>
      </c>
      <c r="Y47" s="25" t="s">
        <v>73</v>
      </c>
    </row>
    <row r="48" spans="5:25" s="24" customFormat="1" ht="17" hidden="1" customHeight="1">
      <c r="E48" s="24">
        <v>303</v>
      </c>
      <c r="F48" s="25" t="s">
        <v>70</v>
      </c>
      <c r="G48" s="25" t="s">
        <v>66</v>
      </c>
      <c r="H48" s="25">
        <v>3</v>
      </c>
      <c r="I48" s="25" t="s">
        <v>70</v>
      </c>
      <c r="J48" s="25" t="s">
        <v>74</v>
      </c>
      <c r="K48" s="25" t="s">
        <v>69</v>
      </c>
      <c r="L48" s="25" t="s">
        <v>70</v>
      </c>
      <c r="M48" s="25" t="s">
        <v>71</v>
      </c>
      <c r="N48" s="25" t="s">
        <v>70</v>
      </c>
      <c r="O48" s="25">
        <v>31</v>
      </c>
      <c r="P48" s="25" t="s">
        <v>70</v>
      </c>
      <c r="Q48" s="25" t="s">
        <v>70</v>
      </c>
      <c r="R48" s="25" t="s">
        <v>72</v>
      </c>
      <c r="S48" s="25" t="s">
        <v>70</v>
      </c>
      <c r="T48" s="25">
        <v>31</v>
      </c>
      <c r="V48" s="25" t="s">
        <v>70</v>
      </c>
      <c r="X48" s="25" t="s">
        <v>70</v>
      </c>
      <c r="Y48" s="25" t="s">
        <v>73</v>
      </c>
    </row>
    <row r="49" spans="5:25" s="24" customFormat="1" ht="17" hidden="1" customHeight="1">
      <c r="E49" s="24">
        <v>304</v>
      </c>
      <c r="F49" s="25" t="s">
        <v>70</v>
      </c>
      <c r="G49" s="25" t="s">
        <v>66</v>
      </c>
      <c r="H49" s="25">
        <v>3</v>
      </c>
      <c r="I49" s="25" t="s">
        <v>70</v>
      </c>
      <c r="J49" s="25" t="s">
        <v>74</v>
      </c>
      <c r="K49" s="25" t="s">
        <v>69</v>
      </c>
      <c r="L49" s="25" t="s">
        <v>70</v>
      </c>
      <c r="M49" s="25" t="s">
        <v>71</v>
      </c>
      <c r="N49" s="25" t="s">
        <v>70</v>
      </c>
      <c r="O49" s="25">
        <v>31</v>
      </c>
      <c r="P49" s="25" t="s">
        <v>70</v>
      </c>
      <c r="Q49" s="25" t="s">
        <v>70</v>
      </c>
      <c r="R49" s="25" t="s">
        <v>72</v>
      </c>
      <c r="S49" s="25" t="s">
        <v>70</v>
      </c>
      <c r="T49" s="25">
        <v>31</v>
      </c>
      <c r="V49" s="25" t="s">
        <v>70</v>
      </c>
      <c r="X49" s="25" t="s">
        <v>70</v>
      </c>
      <c r="Y49" s="25" t="s">
        <v>73</v>
      </c>
    </row>
    <row r="50" spans="5:25" s="24" customFormat="1" ht="17" hidden="1" customHeight="1">
      <c r="E50" s="24">
        <v>305</v>
      </c>
      <c r="F50" s="25" t="s">
        <v>70</v>
      </c>
      <c r="G50" s="25" t="s">
        <v>66</v>
      </c>
      <c r="H50" s="25">
        <v>3</v>
      </c>
      <c r="I50" s="25" t="s">
        <v>70</v>
      </c>
      <c r="J50" s="25" t="s">
        <v>74</v>
      </c>
      <c r="K50" s="25" t="s">
        <v>69</v>
      </c>
      <c r="L50" s="25" t="s">
        <v>70</v>
      </c>
      <c r="M50" s="25" t="s">
        <v>71</v>
      </c>
      <c r="N50" s="25" t="s">
        <v>70</v>
      </c>
      <c r="O50" s="25">
        <v>31</v>
      </c>
      <c r="P50" s="25" t="s">
        <v>70</v>
      </c>
      <c r="Q50" s="25" t="s">
        <v>70</v>
      </c>
      <c r="R50" s="25" t="s">
        <v>72</v>
      </c>
      <c r="S50" s="25" t="s">
        <v>70</v>
      </c>
      <c r="T50" s="25">
        <v>31</v>
      </c>
      <c r="V50" s="25" t="s">
        <v>70</v>
      </c>
      <c r="X50" s="25" t="s">
        <v>70</v>
      </c>
      <c r="Y50" s="25" t="s">
        <v>73</v>
      </c>
    </row>
    <row r="51" spans="5:25" s="24" customFormat="1" ht="17" hidden="1" customHeight="1">
      <c r="E51" s="24">
        <v>306</v>
      </c>
      <c r="F51" s="25" t="s">
        <v>70</v>
      </c>
      <c r="G51" s="25" t="s">
        <v>66</v>
      </c>
      <c r="H51" s="25">
        <v>3</v>
      </c>
      <c r="I51" s="25" t="s">
        <v>70</v>
      </c>
      <c r="J51" s="25" t="s">
        <v>74</v>
      </c>
      <c r="K51" s="25" t="s">
        <v>69</v>
      </c>
      <c r="L51" s="25" t="s">
        <v>70</v>
      </c>
      <c r="M51" s="25" t="s">
        <v>71</v>
      </c>
      <c r="N51" s="25" t="s">
        <v>70</v>
      </c>
      <c r="O51" s="25">
        <v>31</v>
      </c>
      <c r="P51" s="25" t="s">
        <v>70</v>
      </c>
      <c r="Q51" s="25" t="s">
        <v>70</v>
      </c>
      <c r="R51" s="25" t="s">
        <v>72</v>
      </c>
      <c r="S51" s="25" t="s">
        <v>70</v>
      </c>
      <c r="T51" s="25">
        <v>31</v>
      </c>
      <c r="V51" s="25" t="s">
        <v>70</v>
      </c>
      <c r="X51" s="25" t="s">
        <v>70</v>
      </c>
      <c r="Y51" s="25" t="s">
        <v>73</v>
      </c>
    </row>
    <row r="52" spans="5:25" s="24" customFormat="1" ht="17" hidden="1" customHeight="1">
      <c r="E52" s="24">
        <v>307</v>
      </c>
      <c r="F52" s="25" t="s">
        <v>70</v>
      </c>
      <c r="G52" s="25" t="s">
        <v>66</v>
      </c>
      <c r="H52" s="25">
        <v>3</v>
      </c>
      <c r="I52" s="25" t="s">
        <v>70</v>
      </c>
      <c r="J52" s="25" t="s">
        <v>74</v>
      </c>
      <c r="K52" s="25" t="s">
        <v>69</v>
      </c>
      <c r="L52" s="25" t="s">
        <v>70</v>
      </c>
      <c r="M52" s="25" t="s">
        <v>71</v>
      </c>
      <c r="N52" s="25" t="s">
        <v>70</v>
      </c>
      <c r="O52" s="25">
        <v>31</v>
      </c>
      <c r="P52" s="25" t="s">
        <v>70</v>
      </c>
      <c r="Q52" s="25" t="s">
        <v>70</v>
      </c>
      <c r="R52" s="25" t="s">
        <v>72</v>
      </c>
      <c r="S52" s="25" t="s">
        <v>70</v>
      </c>
      <c r="T52" s="25">
        <v>31</v>
      </c>
      <c r="V52" s="25" t="s">
        <v>70</v>
      </c>
      <c r="X52" s="25" t="s">
        <v>70</v>
      </c>
      <c r="Y52" s="25" t="s">
        <v>73</v>
      </c>
    </row>
    <row r="53" spans="5:25" s="24" customFormat="1" ht="17" hidden="1" customHeight="1">
      <c r="E53" s="24">
        <v>408</v>
      </c>
      <c r="F53" s="25" t="s">
        <v>70</v>
      </c>
      <c r="G53" s="25" t="s">
        <v>66</v>
      </c>
      <c r="H53" s="25">
        <v>3</v>
      </c>
      <c r="I53" s="25" t="s">
        <v>70</v>
      </c>
      <c r="J53" s="25" t="s">
        <v>74</v>
      </c>
      <c r="K53" s="25" t="s">
        <v>69</v>
      </c>
      <c r="L53" s="25" t="s">
        <v>75</v>
      </c>
      <c r="M53" s="25" t="s">
        <v>71</v>
      </c>
      <c r="N53" s="25" t="s">
        <v>75</v>
      </c>
      <c r="O53" s="25">
        <v>41</v>
      </c>
      <c r="P53" s="25" t="s">
        <v>75</v>
      </c>
      <c r="Q53" s="25" t="s">
        <v>75</v>
      </c>
      <c r="R53" s="25" t="s">
        <v>72</v>
      </c>
      <c r="S53" s="25" t="s">
        <v>75</v>
      </c>
      <c r="T53" s="25">
        <v>41</v>
      </c>
      <c r="V53" s="25" t="s">
        <v>70</v>
      </c>
      <c r="X53" s="25" t="s">
        <v>75</v>
      </c>
      <c r="Y53" s="25" t="s">
        <v>73</v>
      </c>
    </row>
    <row r="54" spans="5:25" s="24" customFormat="1" ht="17" hidden="1" customHeight="1">
      <c r="E54" s="24">
        <v>409</v>
      </c>
      <c r="F54" s="25" t="s">
        <v>70</v>
      </c>
      <c r="G54" s="25" t="s">
        <v>66</v>
      </c>
      <c r="H54" s="25">
        <v>3</v>
      </c>
      <c r="I54" s="25" t="s">
        <v>70</v>
      </c>
      <c r="J54" s="25" t="s">
        <v>74</v>
      </c>
      <c r="K54" s="25" t="s">
        <v>69</v>
      </c>
      <c r="L54" s="25" t="s">
        <v>75</v>
      </c>
      <c r="M54" s="25" t="s">
        <v>71</v>
      </c>
      <c r="N54" s="25" t="s">
        <v>75</v>
      </c>
      <c r="O54" s="25">
        <v>41</v>
      </c>
      <c r="P54" s="25" t="s">
        <v>75</v>
      </c>
      <c r="Q54" s="25" t="s">
        <v>75</v>
      </c>
      <c r="R54" s="25" t="s">
        <v>72</v>
      </c>
      <c r="S54" s="25" t="s">
        <v>75</v>
      </c>
      <c r="T54" s="25">
        <v>41</v>
      </c>
      <c r="V54" s="25" t="s">
        <v>70</v>
      </c>
      <c r="X54" s="25" t="s">
        <v>75</v>
      </c>
      <c r="Y54" s="25" t="s">
        <v>73</v>
      </c>
    </row>
    <row r="55" spans="5:25" s="24" customFormat="1" ht="17" hidden="1" customHeight="1">
      <c r="E55" s="24">
        <v>410</v>
      </c>
      <c r="F55" s="25" t="s">
        <v>70</v>
      </c>
      <c r="G55" s="25" t="s">
        <v>66</v>
      </c>
      <c r="H55" s="25">
        <v>3</v>
      </c>
      <c r="I55" s="25" t="s">
        <v>70</v>
      </c>
      <c r="J55" s="25" t="s">
        <v>74</v>
      </c>
      <c r="K55" s="25" t="s">
        <v>69</v>
      </c>
      <c r="L55" s="25" t="s">
        <v>75</v>
      </c>
      <c r="M55" s="25" t="s">
        <v>71</v>
      </c>
      <c r="N55" s="25" t="s">
        <v>75</v>
      </c>
      <c r="O55" s="25">
        <v>41</v>
      </c>
      <c r="P55" s="25" t="s">
        <v>75</v>
      </c>
      <c r="Q55" s="25" t="s">
        <v>75</v>
      </c>
      <c r="R55" s="25" t="s">
        <v>72</v>
      </c>
      <c r="S55" s="25" t="s">
        <v>75</v>
      </c>
      <c r="T55" s="25">
        <v>41</v>
      </c>
      <c r="V55" s="25" t="s">
        <v>70</v>
      </c>
      <c r="X55" s="25" t="s">
        <v>75</v>
      </c>
      <c r="Y55" s="25" t="s">
        <v>73</v>
      </c>
    </row>
    <row r="56" spans="5:25" s="24" customFormat="1" ht="17" hidden="1" customHeight="1">
      <c r="E56" s="24">
        <v>411</v>
      </c>
      <c r="F56" s="25" t="s">
        <v>75</v>
      </c>
      <c r="G56" s="25" t="s">
        <v>76</v>
      </c>
      <c r="H56" s="25">
        <v>4</v>
      </c>
      <c r="I56" s="25" t="s">
        <v>75</v>
      </c>
      <c r="J56" s="25" t="s">
        <v>74</v>
      </c>
      <c r="K56" s="25" t="s">
        <v>69</v>
      </c>
      <c r="L56" s="25" t="s">
        <v>75</v>
      </c>
      <c r="M56" s="25" t="s">
        <v>71</v>
      </c>
      <c r="N56" s="25" t="s">
        <v>75</v>
      </c>
      <c r="O56" s="25">
        <v>41</v>
      </c>
      <c r="P56" s="25" t="s">
        <v>75</v>
      </c>
      <c r="Q56" s="25" t="s">
        <v>75</v>
      </c>
      <c r="R56" s="25" t="s">
        <v>72</v>
      </c>
      <c r="S56" s="25" t="s">
        <v>75</v>
      </c>
      <c r="T56" s="25">
        <v>41</v>
      </c>
      <c r="V56" s="25" t="s">
        <v>70</v>
      </c>
      <c r="X56" s="25" t="s">
        <v>75</v>
      </c>
      <c r="Y56" s="25" t="s">
        <v>73</v>
      </c>
    </row>
    <row r="57" spans="5:25" s="24" customFormat="1" ht="17" hidden="1" customHeight="1">
      <c r="E57" s="24">
        <v>412</v>
      </c>
      <c r="F57" s="25" t="s">
        <v>75</v>
      </c>
      <c r="G57" s="25" t="s">
        <v>76</v>
      </c>
      <c r="H57" s="25">
        <v>4</v>
      </c>
      <c r="I57" s="25" t="s">
        <v>75</v>
      </c>
      <c r="J57" s="25" t="s">
        <v>74</v>
      </c>
      <c r="K57" s="25" t="s">
        <v>69</v>
      </c>
      <c r="L57" s="25" t="s">
        <v>75</v>
      </c>
      <c r="M57" s="25" t="s">
        <v>71</v>
      </c>
      <c r="N57" s="25" t="s">
        <v>75</v>
      </c>
      <c r="O57" s="25">
        <v>41</v>
      </c>
      <c r="P57" s="25" t="s">
        <v>75</v>
      </c>
      <c r="Q57" s="25" t="s">
        <v>75</v>
      </c>
      <c r="R57" s="25" t="s">
        <v>72</v>
      </c>
      <c r="S57" s="25" t="s">
        <v>75</v>
      </c>
      <c r="T57" s="25">
        <v>41</v>
      </c>
      <c r="V57" s="25" t="s">
        <v>70</v>
      </c>
      <c r="X57" s="25" t="s">
        <v>75</v>
      </c>
      <c r="Y57" s="25" t="s">
        <v>73</v>
      </c>
    </row>
    <row r="58" spans="5:25" s="24" customFormat="1" ht="17" hidden="1" customHeight="1">
      <c r="E58" s="24">
        <v>401</v>
      </c>
      <c r="F58" s="25" t="s">
        <v>75</v>
      </c>
      <c r="G58" s="25" t="s">
        <v>76</v>
      </c>
      <c r="H58" s="25">
        <v>4</v>
      </c>
      <c r="I58" s="25" t="s">
        <v>75</v>
      </c>
      <c r="J58" s="25" t="s">
        <v>74</v>
      </c>
      <c r="K58" s="25" t="s">
        <v>69</v>
      </c>
      <c r="L58" s="25" t="s">
        <v>75</v>
      </c>
      <c r="M58" s="25" t="s">
        <v>71</v>
      </c>
      <c r="N58" s="25" t="s">
        <v>75</v>
      </c>
      <c r="O58" s="25">
        <v>41</v>
      </c>
      <c r="P58" s="25" t="s">
        <v>75</v>
      </c>
      <c r="Q58" s="25" t="s">
        <v>75</v>
      </c>
      <c r="R58" s="25" t="s">
        <v>72</v>
      </c>
      <c r="S58" s="25" t="s">
        <v>75</v>
      </c>
      <c r="T58" s="25">
        <v>41</v>
      </c>
      <c r="V58" s="25" t="s">
        <v>70</v>
      </c>
      <c r="X58" s="25" t="s">
        <v>75</v>
      </c>
      <c r="Y58" s="25" t="s">
        <v>73</v>
      </c>
    </row>
    <row r="59" spans="5:25" s="24" customFormat="1" ht="17" hidden="1" customHeight="1">
      <c r="E59" s="24">
        <v>402</v>
      </c>
      <c r="F59" s="25" t="s">
        <v>75</v>
      </c>
      <c r="G59" s="25" t="s">
        <v>76</v>
      </c>
      <c r="H59" s="25">
        <v>4</v>
      </c>
      <c r="I59" s="25" t="s">
        <v>75</v>
      </c>
      <c r="J59" s="25" t="s">
        <v>74</v>
      </c>
      <c r="K59" s="25" t="s">
        <v>69</v>
      </c>
      <c r="L59" s="25" t="s">
        <v>75</v>
      </c>
      <c r="M59" s="25" t="s">
        <v>71</v>
      </c>
      <c r="N59" s="25" t="s">
        <v>75</v>
      </c>
      <c r="O59" s="25">
        <v>41</v>
      </c>
      <c r="P59" s="25" t="s">
        <v>75</v>
      </c>
      <c r="Q59" s="25" t="s">
        <v>75</v>
      </c>
      <c r="R59" s="25" t="s">
        <v>72</v>
      </c>
      <c r="S59" s="25" t="s">
        <v>75</v>
      </c>
      <c r="T59" s="25">
        <v>41</v>
      </c>
      <c r="V59" s="25" t="s">
        <v>70</v>
      </c>
      <c r="X59" s="25" t="s">
        <v>75</v>
      </c>
      <c r="Y59" s="25" t="s">
        <v>73</v>
      </c>
    </row>
    <row r="60" spans="5:25" s="24" customFormat="1" ht="17" hidden="1" customHeight="1">
      <c r="E60" s="24">
        <v>403</v>
      </c>
      <c r="F60" s="25" t="s">
        <v>75</v>
      </c>
      <c r="G60" s="25" t="s">
        <v>76</v>
      </c>
      <c r="H60" s="25">
        <v>4</v>
      </c>
      <c r="I60" s="25" t="s">
        <v>75</v>
      </c>
      <c r="J60" s="25" t="s">
        <v>74</v>
      </c>
      <c r="K60" s="25" t="s">
        <v>69</v>
      </c>
      <c r="L60" s="25" t="s">
        <v>75</v>
      </c>
      <c r="M60" s="25" t="s">
        <v>71</v>
      </c>
      <c r="N60" s="25" t="s">
        <v>75</v>
      </c>
      <c r="O60" s="25">
        <v>41</v>
      </c>
      <c r="P60" s="25" t="s">
        <v>75</v>
      </c>
      <c r="Q60" s="25" t="s">
        <v>75</v>
      </c>
      <c r="R60" s="25" t="s">
        <v>72</v>
      </c>
      <c r="S60" s="25" t="s">
        <v>75</v>
      </c>
      <c r="T60" s="25">
        <v>41</v>
      </c>
      <c r="V60" s="25" t="s">
        <v>70</v>
      </c>
      <c r="X60" s="25" t="s">
        <v>75</v>
      </c>
      <c r="Y60" s="25" t="s">
        <v>73</v>
      </c>
    </row>
    <row r="61" spans="5:25" s="24" customFormat="1" ht="17" hidden="1" customHeight="1">
      <c r="E61" s="24">
        <v>404</v>
      </c>
      <c r="F61" s="25" t="s">
        <v>75</v>
      </c>
      <c r="G61" s="25" t="s">
        <v>76</v>
      </c>
      <c r="H61" s="25">
        <v>4</v>
      </c>
      <c r="I61" s="25" t="s">
        <v>75</v>
      </c>
      <c r="J61" s="25" t="s">
        <v>74</v>
      </c>
      <c r="K61" s="25" t="s">
        <v>69</v>
      </c>
      <c r="L61" s="25" t="s">
        <v>75</v>
      </c>
      <c r="M61" s="25" t="s">
        <v>71</v>
      </c>
      <c r="N61" s="25" t="s">
        <v>75</v>
      </c>
      <c r="O61" s="25">
        <v>41</v>
      </c>
      <c r="P61" s="25" t="s">
        <v>75</v>
      </c>
      <c r="Q61" s="25" t="s">
        <v>75</v>
      </c>
      <c r="R61" s="25" t="s">
        <v>72</v>
      </c>
      <c r="S61" s="25" t="s">
        <v>75</v>
      </c>
      <c r="T61" s="25">
        <v>41</v>
      </c>
      <c r="V61" s="25" t="s">
        <v>70</v>
      </c>
      <c r="X61" s="25" t="s">
        <v>75</v>
      </c>
      <c r="Y61" s="25" t="s">
        <v>73</v>
      </c>
    </row>
    <row r="62" spans="5:25" s="24" customFormat="1" ht="17" hidden="1" customHeight="1">
      <c r="E62" s="24">
        <v>405</v>
      </c>
      <c r="F62" s="25" t="s">
        <v>75</v>
      </c>
      <c r="G62" s="25" t="s">
        <v>76</v>
      </c>
      <c r="H62" s="25">
        <v>4</v>
      </c>
      <c r="I62" s="25" t="s">
        <v>75</v>
      </c>
      <c r="J62" s="25" t="s">
        <v>74</v>
      </c>
      <c r="K62" s="25" t="s">
        <v>69</v>
      </c>
      <c r="L62" s="25" t="s">
        <v>75</v>
      </c>
      <c r="M62" s="25" t="s">
        <v>71</v>
      </c>
      <c r="N62" s="25" t="s">
        <v>75</v>
      </c>
      <c r="O62" s="25">
        <v>41</v>
      </c>
      <c r="P62" s="25" t="s">
        <v>75</v>
      </c>
      <c r="Q62" s="25" t="s">
        <v>75</v>
      </c>
      <c r="R62" s="25" t="s">
        <v>72</v>
      </c>
      <c r="S62" s="25" t="s">
        <v>75</v>
      </c>
      <c r="T62" s="25">
        <v>41</v>
      </c>
      <c r="V62" s="25" t="s">
        <v>70</v>
      </c>
      <c r="X62" s="25" t="s">
        <v>75</v>
      </c>
      <c r="Y62" s="25" t="s">
        <v>73</v>
      </c>
    </row>
    <row r="63" spans="5:25" s="24" customFormat="1" ht="17" hidden="1" customHeight="1">
      <c r="E63" s="24">
        <v>406</v>
      </c>
      <c r="F63" s="25" t="s">
        <v>75</v>
      </c>
      <c r="G63" s="25" t="s">
        <v>76</v>
      </c>
      <c r="H63" s="25">
        <v>4</v>
      </c>
      <c r="I63" s="25" t="s">
        <v>75</v>
      </c>
      <c r="J63" s="25" t="s">
        <v>74</v>
      </c>
      <c r="K63" s="25" t="s">
        <v>69</v>
      </c>
      <c r="L63" s="25" t="s">
        <v>75</v>
      </c>
      <c r="M63" s="25" t="s">
        <v>71</v>
      </c>
      <c r="N63" s="25" t="s">
        <v>75</v>
      </c>
      <c r="O63" s="25">
        <v>41</v>
      </c>
      <c r="P63" s="25" t="s">
        <v>75</v>
      </c>
      <c r="Q63" s="25" t="s">
        <v>75</v>
      </c>
      <c r="R63" s="25" t="s">
        <v>72</v>
      </c>
      <c r="S63" s="25" t="s">
        <v>75</v>
      </c>
      <c r="T63" s="25">
        <v>41</v>
      </c>
      <c r="V63" s="25" t="s">
        <v>70</v>
      </c>
      <c r="X63" s="25" t="s">
        <v>75</v>
      </c>
      <c r="Y63" s="25" t="s">
        <v>73</v>
      </c>
    </row>
    <row r="64" spans="5:25" s="24" customFormat="1" ht="17" hidden="1" customHeight="1">
      <c r="E64" s="24">
        <v>407</v>
      </c>
      <c r="F64" s="25" t="s">
        <v>75</v>
      </c>
      <c r="G64" s="25" t="s">
        <v>76</v>
      </c>
      <c r="H64" s="25">
        <v>4</v>
      </c>
      <c r="I64" s="25" t="s">
        <v>75</v>
      </c>
      <c r="J64" s="25" t="s">
        <v>74</v>
      </c>
      <c r="K64" s="25" t="s">
        <v>69</v>
      </c>
      <c r="L64" s="25" t="s">
        <v>75</v>
      </c>
      <c r="M64" s="25" t="s">
        <v>71</v>
      </c>
      <c r="N64" s="25" t="s">
        <v>75</v>
      </c>
      <c r="O64" s="25">
        <v>41</v>
      </c>
      <c r="P64" s="25" t="s">
        <v>75</v>
      </c>
      <c r="Q64" s="25" t="s">
        <v>75</v>
      </c>
      <c r="R64" s="25" t="s">
        <v>72</v>
      </c>
      <c r="S64" s="25" t="s">
        <v>75</v>
      </c>
      <c r="T64" s="25">
        <v>41</v>
      </c>
      <c r="V64" s="25" t="s">
        <v>70</v>
      </c>
      <c r="X64" s="25" t="s">
        <v>75</v>
      </c>
      <c r="Y64" s="25" t="s">
        <v>73</v>
      </c>
    </row>
    <row r="65" spans="5:25" s="24" customFormat="1" ht="17" hidden="1" customHeight="1">
      <c r="E65" s="24">
        <v>508</v>
      </c>
      <c r="F65" s="25" t="s">
        <v>75</v>
      </c>
      <c r="G65" s="25" t="s">
        <v>76</v>
      </c>
      <c r="H65" s="25">
        <v>4</v>
      </c>
      <c r="I65" s="25" t="s">
        <v>75</v>
      </c>
      <c r="J65" s="25" t="s">
        <v>74</v>
      </c>
      <c r="K65" s="25" t="s">
        <v>69</v>
      </c>
      <c r="L65" s="25" t="s">
        <v>77</v>
      </c>
      <c r="M65" s="25" t="s">
        <v>78</v>
      </c>
      <c r="N65" s="25" t="s">
        <v>77</v>
      </c>
      <c r="O65" s="25">
        <v>51</v>
      </c>
      <c r="P65" s="25" t="s">
        <v>77</v>
      </c>
      <c r="Q65" s="25" t="s">
        <v>77</v>
      </c>
      <c r="R65" s="25" t="s">
        <v>72</v>
      </c>
      <c r="S65" s="25" t="s">
        <v>77</v>
      </c>
      <c r="T65" s="25">
        <v>51</v>
      </c>
      <c r="V65" s="25" t="s">
        <v>70</v>
      </c>
      <c r="X65" s="25" t="s">
        <v>77</v>
      </c>
      <c r="Y65" s="25" t="s">
        <v>79</v>
      </c>
    </row>
    <row r="66" spans="5:25" s="24" customFormat="1" ht="17" hidden="1" customHeight="1">
      <c r="E66" s="24">
        <v>509</v>
      </c>
      <c r="F66" s="25" t="s">
        <v>75</v>
      </c>
      <c r="G66" s="25" t="s">
        <v>76</v>
      </c>
      <c r="H66" s="25">
        <v>4</v>
      </c>
      <c r="I66" s="25" t="s">
        <v>75</v>
      </c>
      <c r="J66" s="25" t="s">
        <v>74</v>
      </c>
      <c r="K66" s="25" t="s">
        <v>69</v>
      </c>
      <c r="L66" s="25" t="s">
        <v>77</v>
      </c>
      <c r="M66" s="25" t="s">
        <v>78</v>
      </c>
      <c r="N66" s="25" t="s">
        <v>77</v>
      </c>
      <c r="O66" s="25">
        <v>51</v>
      </c>
      <c r="P66" s="25" t="s">
        <v>77</v>
      </c>
      <c r="Q66" s="25" t="s">
        <v>77</v>
      </c>
      <c r="R66" s="25" t="s">
        <v>72</v>
      </c>
      <c r="S66" s="25" t="s">
        <v>77</v>
      </c>
      <c r="T66" s="25">
        <v>51</v>
      </c>
      <c r="V66" s="25" t="s">
        <v>70</v>
      </c>
      <c r="X66" s="25" t="s">
        <v>77</v>
      </c>
      <c r="Y66" s="25" t="s">
        <v>79</v>
      </c>
    </row>
    <row r="67" spans="5:25" s="24" customFormat="1" ht="17" hidden="1" customHeight="1">
      <c r="E67" s="24">
        <v>510</v>
      </c>
      <c r="F67" s="25" t="s">
        <v>75</v>
      </c>
      <c r="G67" s="25" t="s">
        <v>76</v>
      </c>
      <c r="H67" s="25">
        <v>4</v>
      </c>
      <c r="I67" s="25" t="s">
        <v>75</v>
      </c>
      <c r="J67" s="25" t="s">
        <v>74</v>
      </c>
      <c r="K67" s="25" t="s">
        <v>69</v>
      </c>
      <c r="L67" s="25" t="s">
        <v>77</v>
      </c>
      <c r="M67" s="25" t="s">
        <v>78</v>
      </c>
      <c r="N67" s="25" t="s">
        <v>77</v>
      </c>
      <c r="O67" s="25">
        <v>51</v>
      </c>
      <c r="P67" s="25" t="s">
        <v>77</v>
      </c>
      <c r="Q67" s="25" t="s">
        <v>77</v>
      </c>
      <c r="R67" s="25" t="s">
        <v>72</v>
      </c>
      <c r="S67" s="25" t="s">
        <v>77</v>
      </c>
      <c r="T67" s="25">
        <v>51</v>
      </c>
      <c r="V67" s="25" t="s">
        <v>70</v>
      </c>
      <c r="X67" s="25" t="s">
        <v>77</v>
      </c>
      <c r="Y67" s="25" t="s">
        <v>79</v>
      </c>
    </row>
    <row r="68" spans="5:25" s="24" customFormat="1" ht="17" hidden="1" customHeight="1">
      <c r="E68" s="24">
        <v>511</v>
      </c>
      <c r="F68" s="25" t="s">
        <v>77</v>
      </c>
      <c r="G68" s="25" t="s">
        <v>76</v>
      </c>
      <c r="H68" s="25">
        <v>5</v>
      </c>
      <c r="I68" s="25" t="s">
        <v>77</v>
      </c>
      <c r="J68" s="25" t="s">
        <v>74</v>
      </c>
      <c r="K68" s="25" t="s">
        <v>69</v>
      </c>
      <c r="L68" s="25" t="s">
        <v>77</v>
      </c>
      <c r="M68" s="25" t="s">
        <v>78</v>
      </c>
      <c r="N68" s="25" t="s">
        <v>77</v>
      </c>
      <c r="O68" s="25">
        <v>51</v>
      </c>
      <c r="P68" s="25" t="s">
        <v>77</v>
      </c>
      <c r="Q68" s="25" t="s">
        <v>77</v>
      </c>
      <c r="R68" s="25" t="s">
        <v>72</v>
      </c>
      <c r="S68" s="25" t="s">
        <v>77</v>
      </c>
      <c r="T68" s="25">
        <v>51</v>
      </c>
      <c r="V68" s="25" t="s">
        <v>70</v>
      </c>
      <c r="X68" s="25" t="s">
        <v>77</v>
      </c>
      <c r="Y68" s="25" t="s">
        <v>79</v>
      </c>
    </row>
    <row r="69" spans="5:25" s="24" customFormat="1" ht="17" hidden="1" customHeight="1">
      <c r="E69" s="24">
        <v>512</v>
      </c>
      <c r="F69" s="25" t="s">
        <v>77</v>
      </c>
      <c r="G69" s="25" t="s">
        <v>76</v>
      </c>
      <c r="H69" s="25">
        <v>5</v>
      </c>
      <c r="I69" s="25" t="s">
        <v>77</v>
      </c>
      <c r="J69" s="25" t="s">
        <v>74</v>
      </c>
      <c r="K69" s="25" t="s">
        <v>69</v>
      </c>
      <c r="L69" s="25" t="s">
        <v>77</v>
      </c>
      <c r="M69" s="25" t="s">
        <v>78</v>
      </c>
      <c r="N69" s="25" t="s">
        <v>77</v>
      </c>
      <c r="O69" s="25">
        <v>51</v>
      </c>
      <c r="P69" s="25" t="s">
        <v>77</v>
      </c>
      <c r="Q69" s="25" t="s">
        <v>77</v>
      </c>
      <c r="R69" s="25" t="s">
        <v>72</v>
      </c>
      <c r="S69" s="25" t="s">
        <v>77</v>
      </c>
      <c r="T69" s="25">
        <v>51</v>
      </c>
      <c r="V69" s="25" t="s">
        <v>70</v>
      </c>
      <c r="X69" s="25" t="s">
        <v>77</v>
      </c>
      <c r="Y69" s="25" t="s">
        <v>79</v>
      </c>
    </row>
    <row r="70" spans="5:25" s="24" customFormat="1" ht="17" hidden="1" customHeight="1">
      <c r="E70" s="24">
        <v>501</v>
      </c>
      <c r="F70" s="25" t="s">
        <v>77</v>
      </c>
      <c r="G70" s="25" t="s">
        <v>76</v>
      </c>
      <c r="H70" s="25">
        <v>5</v>
      </c>
      <c r="I70" s="25" t="s">
        <v>77</v>
      </c>
      <c r="J70" s="25" t="s">
        <v>74</v>
      </c>
      <c r="K70" s="25" t="s">
        <v>69</v>
      </c>
      <c r="L70" s="25" t="s">
        <v>77</v>
      </c>
      <c r="M70" s="25" t="s">
        <v>78</v>
      </c>
      <c r="N70" s="25" t="s">
        <v>77</v>
      </c>
      <c r="O70" s="25">
        <v>51</v>
      </c>
      <c r="P70" s="25" t="s">
        <v>77</v>
      </c>
      <c r="Q70" s="25" t="s">
        <v>77</v>
      </c>
      <c r="R70" s="25" t="s">
        <v>72</v>
      </c>
      <c r="S70" s="25" t="s">
        <v>77</v>
      </c>
      <c r="T70" s="25">
        <v>51</v>
      </c>
      <c r="V70" s="25" t="s">
        <v>70</v>
      </c>
      <c r="X70" s="25" t="s">
        <v>77</v>
      </c>
      <c r="Y70" s="25" t="s">
        <v>79</v>
      </c>
    </row>
    <row r="71" spans="5:25" s="24" customFormat="1" ht="17" hidden="1" customHeight="1">
      <c r="E71" s="24">
        <v>502</v>
      </c>
      <c r="F71" s="25" t="s">
        <v>77</v>
      </c>
      <c r="G71" s="25" t="s">
        <v>76</v>
      </c>
      <c r="H71" s="25">
        <v>5</v>
      </c>
      <c r="I71" s="25" t="s">
        <v>77</v>
      </c>
      <c r="J71" s="25" t="s">
        <v>74</v>
      </c>
      <c r="K71" s="25" t="s">
        <v>69</v>
      </c>
      <c r="L71" s="25" t="s">
        <v>77</v>
      </c>
      <c r="M71" s="25" t="s">
        <v>78</v>
      </c>
      <c r="N71" s="25" t="s">
        <v>77</v>
      </c>
      <c r="O71" s="25">
        <v>51</v>
      </c>
      <c r="P71" s="25" t="s">
        <v>77</v>
      </c>
      <c r="Q71" s="25" t="s">
        <v>77</v>
      </c>
      <c r="R71" s="25" t="s">
        <v>72</v>
      </c>
      <c r="S71" s="25" t="s">
        <v>77</v>
      </c>
      <c r="T71" s="25">
        <v>51</v>
      </c>
      <c r="V71" s="25" t="s">
        <v>70</v>
      </c>
      <c r="X71" s="25" t="s">
        <v>77</v>
      </c>
      <c r="Y71" s="25" t="s">
        <v>79</v>
      </c>
    </row>
    <row r="72" spans="5:25" s="24" customFormat="1" ht="17" hidden="1" customHeight="1">
      <c r="E72" s="24">
        <v>503</v>
      </c>
      <c r="F72" s="25" t="s">
        <v>77</v>
      </c>
      <c r="G72" s="25" t="s">
        <v>76</v>
      </c>
      <c r="H72" s="25">
        <v>5</v>
      </c>
      <c r="I72" s="25" t="s">
        <v>77</v>
      </c>
      <c r="J72" s="25" t="s">
        <v>74</v>
      </c>
      <c r="K72" s="25" t="s">
        <v>69</v>
      </c>
      <c r="L72" s="25" t="s">
        <v>77</v>
      </c>
      <c r="M72" s="25" t="s">
        <v>78</v>
      </c>
      <c r="N72" s="25" t="s">
        <v>77</v>
      </c>
      <c r="O72" s="25">
        <v>51</v>
      </c>
      <c r="P72" s="25" t="s">
        <v>77</v>
      </c>
      <c r="Q72" s="25" t="s">
        <v>77</v>
      </c>
      <c r="R72" s="25" t="s">
        <v>72</v>
      </c>
      <c r="S72" s="25" t="s">
        <v>77</v>
      </c>
      <c r="T72" s="25">
        <v>51</v>
      </c>
      <c r="V72" s="25" t="s">
        <v>70</v>
      </c>
      <c r="X72" s="25" t="s">
        <v>77</v>
      </c>
      <c r="Y72" s="25" t="s">
        <v>79</v>
      </c>
    </row>
    <row r="73" spans="5:25" s="24" customFormat="1" ht="17" hidden="1" customHeight="1">
      <c r="E73" s="24">
        <v>504</v>
      </c>
      <c r="F73" s="25" t="s">
        <v>77</v>
      </c>
      <c r="G73" s="25" t="s">
        <v>76</v>
      </c>
      <c r="H73" s="25">
        <v>5</v>
      </c>
      <c r="I73" s="25" t="s">
        <v>77</v>
      </c>
      <c r="J73" s="25" t="s">
        <v>74</v>
      </c>
      <c r="K73" s="25" t="s">
        <v>69</v>
      </c>
      <c r="L73" s="25" t="s">
        <v>77</v>
      </c>
      <c r="M73" s="25" t="s">
        <v>78</v>
      </c>
      <c r="N73" s="25" t="s">
        <v>77</v>
      </c>
      <c r="O73" s="25">
        <v>51</v>
      </c>
      <c r="P73" s="25" t="s">
        <v>77</v>
      </c>
      <c r="Q73" s="25" t="s">
        <v>77</v>
      </c>
      <c r="R73" s="25" t="s">
        <v>72</v>
      </c>
      <c r="S73" s="25" t="s">
        <v>77</v>
      </c>
      <c r="T73" s="25">
        <v>51</v>
      </c>
      <c r="V73" s="25" t="s">
        <v>70</v>
      </c>
      <c r="X73" s="25" t="s">
        <v>77</v>
      </c>
      <c r="Y73" s="25" t="s">
        <v>79</v>
      </c>
    </row>
    <row r="74" spans="5:25" s="24" customFormat="1" ht="17" hidden="1" customHeight="1">
      <c r="E74" s="24">
        <v>505</v>
      </c>
      <c r="F74" s="25" t="s">
        <v>77</v>
      </c>
      <c r="G74" s="25" t="s">
        <v>76</v>
      </c>
      <c r="H74" s="25">
        <v>5</v>
      </c>
      <c r="I74" s="25" t="s">
        <v>77</v>
      </c>
      <c r="J74" s="25" t="s">
        <v>74</v>
      </c>
      <c r="K74" s="25" t="s">
        <v>69</v>
      </c>
      <c r="L74" s="25" t="s">
        <v>77</v>
      </c>
      <c r="M74" s="25" t="s">
        <v>78</v>
      </c>
      <c r="N74" s="25" t="s">
        <v>77</v>
      </c>
      <c r="O74" s="25">
        <v>51</v>
      </c>
      <c r="P74" s="25" t="s">
        <v>77</v>
      </c>
      <c r="Q74" s="25" t="s">
        <v>77</v>
      </c>
      <c r="R74" s="25" t="s">
        <v>72</v>
      </c>
      <c r="S74" s="25" t="s">
        <v>77</v>
      </c>
      <c r="T74" s="25">
        <v>51</v>
      </c>
      <c r="V74" s="25" t="s">
        <v>70</v>
      </c>
      <c r="X74" s="25" t="s">
        <v>77</v>
      </c>
      <c r="Y74" s="25" t="s">
        <v>79</v>
      </c>
    </row>
    <row r="75" spans="5:25" s="24" customFormat="1" ht="17" hidden="1" customHeight="1">
      <c r="E75" s="24">
        <v>506</v>
      </c>
      <c r="F75" s="25" t="s">
        <v>77</v>
      </c>
      <c r="G75" s="25" t="s">
        <v>76</v>
      </c>
      <c r="H75" s="25">
        <v>5</v>
      </c>
      <c r="I75" s="25" t="s">
        <v>77</v>
      </c>
      <c r="J75" s="25" t="s">
        <v>74</v>
      </c>
      <c r="K75" s="25" t="s">
        <v>69</v>
      </c>
      <c r="L75" s="25" t="s">
        <v>77</v>
      </c>
      <c r="M75" s="25" t="s">
        <v>78</v>
      </c>
      <c r="N75" s="25" t="s">
        <v>77</v>
      </c>
      <c r="O75" s="25">
        <v>51</v>
      </c>
      <c r="P75" s="25" t="s">
        <v>77</v>
      </c>
      <c r="Q75" s="25" t="s">
        <v>77</v>
      </c>
      <c r="R75" s="25" t="s">
        <v>72</v>
      </c>
      <c r="S75" s="25" t="s">
        <v>77</v>
      </c>
      <c r="T75" s="25">
        <v>51</v>
      </c>
      <c r="V75" s="25" t="s">
        <v>70</v>
      </c>
      <c r="X75" s="25" t="s">
        <v>77</v>
      </c>
      <c r="Y75" s="25" t="s">
        <v>79</v>
      </c>
    </row>
    <row r="76" spans="5:25" s="24" customFormat="1" ht="17" hidden="1" customHeight="1">
      <c r="E76" s="24">
        <v>507</v>
      </c>
      <c r="F76" s="25" t="s">
        <v>77</v>
      </c>
      <c r="G76" s="25" t="s">
        <v>76</v>
      </c>
      <c r="H76" s="25">
        <v>5</v>
      </c>
      <c r="I76" s="25" t="s">
        <v>77</v>
      </c>
      <c r="J76" s="25" t="s">
        <v>74</v>
      </c>
      <c r="K76" s="25" t="s">
        <v>69</v>
      </c>
      <c r="L76" s="25" t="s">
        <v>77</v>
      </c>
      <c r="M76" s="25" t="s">
        <v>78</v>
      </c>
      <c r="N76" s="25" t="s">
        <v>77</v>
      </c>
      <c r="O76" s="25">
        <v>51</v>
      </c>
      <c r="P76" s="25" t="s">
        <v>77</v>
      </c>
      <c r="Q76" s="25" t="s">
        <v>77</v>
      </c>
      <c r="R76" s="25" t="s">
        <v>72</v>
      </c>
      <c r="S76" s="25" t="s">
        <v>77</v>
      </c>
      <c r="T76" s="25">
        <v>51</v>
      </c>
      <c r="V76" s="25" t="s">
        <v>70</v>
      </c>
      <c r="X76" s="25" t="s">
        <v>77</v>
      </c>
      <c r="Y76" s="25" t="s">
        <v>79</v>
      </c>
    </row>
    <row r="77" spans="5:25" s="24" customFormat="1" ht="17" hidden="1" customHeight="1">
      <c r="E77" s="24">
        <v>608</v>
      </c>
      <c r="F77" s="25" t="s">
        <v>77</v>
      </c>
      <c r="G77" s="25" t="s">
        <v>76</v>
      </c>
      <c r="H77" s="25">
        <v>5</v>
      </c>
      <c r="I77" s="25" t="s">
        <v>77</v>
      </c>
      <c r="J77" s="25" t="s">
        <v>74</v>
      </c>
      <c r="K77" s="25" t="s">
        <v>69</v>
      </c>
      <c r="L77" s="25" t="s">
        <v>80</v>
      </c>
      <c r="M77" s="25" t="s">
        <v>78</v>
      </c>
      <c r="N77" s="25" t="s">
        <v>80</v>
      </c>
      <c r="O77" s="25">
        <v>61</v>
      </c>
      <c r="P77" s="25" t="s">
        <v>80</v>
      </c>
      <c r="Q77" s="25" t="s">
        <v>80</v>
      </c>
      <c r="R77" s="25" t="s">
        <v>72</v>
      </c>
      <c r="S77" s="25" t="s">
        <v>80</v>
      </c>
      <c r="T77" s="25">
        <v>61</v>
      </c>
      <c r="V77" s="25" t="s">
        <v>70</v>
      </c>
      <c r="X77" s="25" t="s">
        <v>80</v>
      </c>
      <c r="Y77" s="25" t="s">
        <v>79</v>
      </c>
    </row>
    <row r="78" spans="5:25" s="24" customFormat="1" ht="17" hidden="1" customHeight="1">
      <c r="E78" s="24">
        <v>609</v>
      </c>
      <c r="F78" s="25" t="s">
        <v>77</v>
      </c>
      <c r="G78" s="25" t="s">
        <v>76</v>
      </c>
      <c r="H78" s="25">
        <v>5</v>
      </c>
      <c r="I78" s="25" t="s">
        <v>77</v>
      </c>
      <c r="J78" s="25" t="s">
        <v>74</v>
      </c>
      <c r="K78" s="25" t="s">
        <v>69</v>
      </c>
      <c r="L78" s="25" t="s">
        <v>80</v>
      </c>
      <c r="M78" s="25" t="s">
        <v>78</v>
      </c>
      <c r="N78" s="25" t="s">
        <v>80</v>
      </c>
      <c r="O78" s="25">
        <v>61</v>
      </c>
      <c r="P78" s="25" t="s">
        <v>80</v>
      </c>
      <c r="Q78" s="25" t="s">
        <v>80</v>
      </c>
      <c r="R78" s="25" t="s">
        <v>72</v>
      </c>
      <c r="S78" s="25" t="s">
        <v>80</v>
      </c>
      <c r="T78" s="25">
        <v>61</v>
      </c>
      <c r="V78" s="25" t="s">
        <v>70</v>
      </c>
      <c r="X78" s="25" t="s">
        <v>80</v>
      </c>
      <c r="Y78" s="25" t="s">
        <v>79</v>
      </c>
    </row>
    <row r="79" spans="5:25" s="24" customFormat="1" ht="17" hidden="1" customHeight="1">
      <c r="E79" s="24">
        <v>610</v>
      </c>
      <c r="F79" s="25" t="s">
        <v>77</v>
      </c>
      <c r="G79" s="25" t="s">
        <v>76</v>
      </c>
      <c r="H79" s="25">
        <v>5</v>
      </c>
      <c r="I79" s="25" t="s">
        <v>77</v>
      </c>
      <c r="J79" s="25" t="s">
        <v>74</v>
      </c>
      <c r="K79" s="25" t="s">
        <v>69</v>
      </c>
      <c r="L79" s="25" t="s">
        <v>80</v>
      </c>
      <c r="M79" s="25" t="s">
        <v>78</v>
      </c>
      <c r="N79" s="25" t="s">
        <v>80</v>
      </c>
      <c r="O79" s="25">
        <v>61</v>
      </c>
      <c r="P79" s="25" t="s">
        <v>80</v>
      </c>
      <c r="Q79" s="25" t="s">
        <v>80</v>
      </c>
      <c r="R79" s="25" t="s">
        <v>72</v>
      </c>
      <c r="S79" s="25" t="s">
        <v>80</v>
      </c>
      <c r="T79" s="25">
        <v>61</v>
      </c>
      <c r="V79" s="25" t="s">
        <v>70</v>
      </c>
      <c r="X79" s="25" t="s">
        <v>80</v>
      </c>
      <c r="Y79" s="25" t="s">
        <v>79</v>
      </c>
    </row>
    <row r="80" spans="5:25" s="24" customFormat="1" ht="17" hidden="1" customHeight="1">
      <c r="E80" s="24">
        <v>611</v>
      </c>
      <c r="F80" s="25" t="s">
        <v>80</v>
      </c>
      <c r="G80" s="25" t="s">
        <v>76</v>
      </c>
      <c r="H80" s="25">
        <v>6</v>
      </c>
      <c r="I80" s="25" t="s">
        <v>80</v>
      </c>
      <c r="J80" s="25" t="s">
        <v>74</v>
      </c>
      <c r="K80" s="25" t="s">
        <v>69</v>
      </c>
      <c r="L80" s="25" t="s">
        <v>80</v>
      </c>
      <c r="M80" s="25" t="s">
        <v>78</v>
      </c>
      <c r="N80" s="25" t="s">
        <v>80</v>
      </c>
      <c r="O80" s="25">
        <v>61</v>
      </c>
      <c r="P80" s="25" t="s">
        <v>80</v>
      </c>
      <c r="Q80" s="25" t="s">
        <v>80</v>
      </c>
      <c r="R80" s="25" t="s">
        <v>72</v>
      </c>
      <c r="S80" s="25" t="s">
        <v>80</v>
      </c>
      <c r="T80" s="25">
        <v>61</v>
      </c>
      <c r="V80" s="25" t="s">
        <v>70</v>
      </c>
      <c r="X80" s="25" t="s">
        <v>80</v>
      </c>
      <c r="Y80" s="25" t="s">
        <v>79</v>
      </c>
    </row>
    <row r="81" spans="5:25" s="24" customFormat="1" ht="17" hidden="1" customHeight="1">
      <c r="E81" s="24">
        <v>612</v>
      </c>
      <c r="F81" s="25" t="s">
        <v>80</v>
      </c>
      <c r="G81" s="25" t="s">
        <v>76</v>
      </c>
      <c r="H81" s="25">
        <v>6</v>
      </c>
      <c r="I81" s="25" t="s">
        <v>80</v>
      </c>
      <c r="J81" s="25" t="s">
        <v>74</v>
      </c>
      <c r="K81" s="25" t="s">
        <v>69</v>
      </c>
      <c r="L81" s="25" t="s">
        <v>80</v>
      </c>
      <c r="M81" s="25" t="s">
        <v>78</v>
      </c>
      <c r="N81" s="25" t="s">
        <v>80</v>
      </c>
      <c r="O81" s="25">
        <v>61</v>
      </c>
      <c r="P81" s="25" t="s">
        <v>80</v>
      </c>
      <c r="Q81" s="25" t="s">
        <v>80</v>
      </c>
      <c r="R81" s="25" t="s">
        <v>72</v>
      </c>
      <c r="S81" s="25" t="s">
        <v>80</v>
      </c>
      <c r="T81" s="25">
        <v>61</v>
      </c>
      <c r="V81" s="25" t="s">
        <v>70</v>
      </c>
      <c r="X81" s="25" t="s">
        <v>80</v>
      </c>
      <c r="Y81" s="25" t="s">
        <v>79</v>
      </c>
    </row>
    <row r="82" spans="5:25" s="24" customFormat="1" ht="17" hidden="1" customHeight="1">
      <c r="E82" s="24">
        <v>601</v>
      </c>
      <c r="F82" s="25" t="s">
        <v>80</v>
      </c>
      <c r="G82" s="25" t="s">
        <v>76</v>
      </c>
      <c r="H82" s="25">
        <v>6</v>
      </c>
      <c r="I82" s="25" t="s">
        <v>80</v>
      </c>
      <c r="J82" s="25" t="s">
        <v>74</v>
      </c>
      <c r="K82" s="25" t="s">
        <v>69</v>
      </c>
      <c r="L82" s="25" t="s">
        <v>80</v>
      </c>
      <c r="M82" s="25" t="s">
        <v>78</v>
      </c>
      <c r="N82" s="25" t="s">
        <v>80</v>
      </c>
      <c r="O82" s="25">
        <v>61</v>
      </c>
      <c r="P82" s="25" t="s">
        <v>80</v>
      </c>
      <c r="Q82" s="25" t="s">
        <v>80</v>
      </c>
      <c r="R82" s="25" t="s">
        <v>72</v>
      </c>
      <c r="S82" s="25" t="s">
        <v>80</v>
      </c>
      <c r="T82" s="25">
        <v>61</v>
      </c>
      <c r="V82" s="25" t="s">
        <v>70</v>
      </c>
      <c r="X82" s="25" t="s">
        <v>80</v>
      </c>
      <c r="Y82" s="25" t="s">
        <v>79</v>
      </c>
    </row>
    <row r="83" spans="5:25" s="24" customFormat="1" ht="17" hidden="1" customHeight="1">
      <c r="E83" s="24">
        <v>602</v>
      </c>
      <c r="F83" s="25" t="s">
        <v>80</v>
      </c>
      <c r="G83" s="25" t="s">
        <v>76</v>
      </c>
      <c r="H83" s="25">
        <v>6</v>
      </c>
      <c r="I83" s="25" t="s">
        <v>80</v>
      </c>
      <c r="J83" s="25" t="s">
        <v>74</v>
      </c>
      <c r="K83" s="25" t="s">
        <v>69</v>
      </c>
      <c r="L83" s="25" t="s">
        <v>80</v>
      </c>
      <c r="M83" s="25" t="s">
        <v>78</v>
      </c>
      <c r="N83" s="25" t="s">
        <v>80</v>
      </c>
      <c r="O83" s="25">
        <v>61</v>
      </c>
      <c r="P83" s="25" t="s">
        <v>80</v>
      </c>
      <c r="Q83" s="25" t="s">
        <v>80</v>
      </c>
      <c r="R83" s="25" t="s">
        <v>72</v>
      </c>
      <c r="S83" s="25" t="s">
        <v>80</v>
      </c>
      <c r="T83" s="25">
        <v>61</v>
      </c>
      <c r="V83" s="25" t="s">
        <v>70</v>
      </c>
      <c r="X83" s="25" t="s">
        <v>80</v>
      </c>
      <c r="Y83" s="25" t="s">
        <v>79</v>
      </c>
    </row>
    <row r="84" spans="5:25" s="24" customFormat="1" ht="17" hidden="1" customHeight="1">
      <c r="E84" s="24">
        <v>603</v>
      </c>
      <c r="F84" s="25" t="s">
        <v>80</v>
      </c>
      <c r="G84" s="25" t="s">
        <v>76</v>
      </c>
      <c r="H84" s="25">
        <v>6</v>
      </c>
      <c r="I84" s="25" t="s">
        <v>80</v>
      </c>
      <c r="J84" s="25" t="s">
        <v>74</v>
      </c>
      <c r="K84" s="25" t="s">
        <v>69</v>
      </c>
      <c r="L84" s="25" t="s">
        <v>80</v>
      </c>
      <c r="M84" s="25" t="s">
        <v>78</v>
      </c>
      <c r="N84" s="25" t="s">
        <v>80</v>
      </c>
      <c r="O84" s="25">
        <v>61</v>
      </c>
      <c r="P84" s="25" t="s">
        <v>80</v>
      </c>
      <c r="Q84" s="25" t="s">
        <v>80</v>
      </c>
      <c r="R84" s="25" t="s">
        <v>72</v>
      </c>
      <c r="S84" s="25" t="s">
        <v>80</v>
      </c>
      <c r="T84" s="25">
        <v>61</v>
      </c>
      <c r="V84" s="25" t="s">
        <v>70</v>
      </c>
      <c r="X84" s="25" t="s">
        <v>80</v>
      </c>
      <c r="Y84" s="25" t="s">
        <v>79</v>
      </c>
    </row>
    <row r="85" spans="5:25" s="24" customFormat="1" ht="17" hidden="1" customHeight="1">
      <c r="E85" s="24">
        <v>604</v>
      </c>
      <c r="F85" s="25" t="s">
        <v>80</v>
      </c>
      <c r="G85" s="25" t="s">
        <v>76</v>
      </c>
      <c r="H85" s="25">
        <v>6</v>
      </c>
      <c r="I85" s="25" t="s">
        <v>80</v>
      </c>
      <c r="J85" s="25" t="s">
        <v>74</v>
      </c>
      <c r="K85" s="25" t="s">
        <v>69</v>
      </c>
      <c r="L85" s="25" t="s">
        <v>80</v>
      </c>
      <c r="M85" s="25" t="s">
        <v>78</v>
      </c>
      <c r="N85" s="25" t="s">
        <v>80</v>
      </c>
      <c r="O85" s="25">
        <v>61</v>
      </c>
      <c r="P85" s="25" t="s">
        <v>80</v>
      </c>
      <c r="Q85" s="25" t="s">
        <v>80</v>
      </c>
      <c r="R85" s="25" t="s">
        <v>72</v>
      </c>
      <c r="S85" s="25" t="s">
        <v>80</v>
      </c>
      <c r="T85" s="25">
        <v>61</v>
      </c>
      <c r="V85" s="25" t="s">
        <v>70</v>
      </c>
      <c r="X85" s="25" t="s">
        <v>80</v>
      </c>
      <c r="Y85" s="25" t="s">
        <v>79</v>
      </c>
    </row>
    <row r="86" spans="5:25" s="24" customFormat="1" ht="17" hidden="1" customHeight="1">
      <c r="E86" s="24">
        <v>605</v>
      </c>
      <c r="F86" s="25" t="s">
        <v>80</v>
      </c>
      <c r="G86" s="25" t="s">
        <v>76</v>
      </c>
      <c r="H86" s="25">
        <v>6</v>
      </c>
      <c r="I86" s="25" t="s">
        <v>80</v>
      </c>
      <c r="J86" s="25" t="s">
        <v>74</v>
      </c>
      <c r="K86" s="25" t="s">
        <v>69</v>
      </c>
      <c r="L86" s="25" t="s">
        <v>80</v>
      </c>
      <c r="M86" s="25" t="s">
        <v>78</v>
      </c>
      <c r="N86" s="25" t="s">
        <v>80</v>
      </c>
      <c r="O86" s="25">
        <v>61</v>
      </c>
      <c r="P86" s="25" t="s">
        <v>80</v>
      </c>
      <c r="Q86" s="25" t="s">
        <v>80</v>
      </c>
      <c r="R86" s="25" t="s">
        <v>72</v>
      </c>
      <c r="S86" s="25" t="s">
        <v>80</v>
      </c>
      <c r="T86" s="25">
        <v>61</v>
      </c>
      <c r="V86" s="25" t="s">
        <v>70</v>
      </c>
      <c r="X86" s="25" t="s">
        <v>80</v>
      </c>
      <c r="Y86" s="25" t="s">
        <v>79</v>
      </c>
    </row>
    <row r="87" spans="5:25" s="24" customFormat="1" ht="17" hidden="1" customHeight="1">
      <c r="E87" s="24">
        <v>606</v>
      </c>
      <c r="F87" s="25" t="s">
        <v>80</v>
      </c>
      <c r="G87" s="25" t="s">
        <v>76</v>
      </c>
      <c r="H87" s="25">
        <v>6</v>
      </c>
      <c r="I87" s="25" t="s">
        <v>80</v>
      </c>
      <c r="J87" s="25" t="s">
        <v>74</v>
      </c>
      <c r="K87" s="25" t="s">
        <v>69</v>
      </c>
      <c r="L87" s="25" t="s">
        <v>80</v>
      </c>
      <c r="M87" s="25" t="s">
        <v>78</v>
      </c>
      <c r="N87" s="25" t="s">
        <v>80</v>
      </c>
      <c r="O87" s="25">
        <v>61</v>
      </c>
      <c r="P87" s="25" t="s">
        <v>80</v>
      </c>
      <c r="Q87" s="25" t="s">
        <v>80</v>
      </c>
      <c r="R87" s="25" t="s">
        <v>72</v>
      </c>
      <c r="S87" s="25" t="s">
        <v>80</v>
      </c>
      <c r="T87" s="25">
        <v>61</v>
      </c>
      <c r="V87" s="25" t="s">
        <v>70</v>
      </c>
      <c r="X87" s="25" t="s">
        <v>80</v>
      </c>
      <c r="Y87" s="25" t="s">
        <v>79</v>
      </c>
    </row>
    <row r="88" spans="5:25" s="24" customFormat="1" ht="17" hidden="1" customHeight="1">
      <c r="E88" s="24">
        <v>607</v>
      </c>
      <c r="F88" s="25" t="s">
        <v>80</v>
      </c>
      <c r="G88" s="25" t="s">
        <v>76</v>
      </c>
      <c r="H88" s="25">
        <v>6</v>
      </c>
      <c r="I88" s="25" t="s">
        <v>80</v>
      </c>
      <c r="J88" s="25" t="s">
        <v>74</v>
      </c>
      <c r="K88" s="25" t="s">
        <v>69</v>
      </c>
      <c r="L88" s="25" t="s">
        <v>80</v>
      </c>
      <c r="M88" s="25" t="s">
        <v>78</v>
      </c>
      <c r="N88" s="25" t="s">
        <v>80</v>
      </c>
      <c r="O88" s="25">
        <v>61</v>
      </c>
      <c r="P88" s="25" t="s">
        <v>80</v>
      </c>
      <c r="Q88" s="25" t="s">
        <v>80</v>
      </c>
      <c r="R88" s="25" t="s">
        <v>72</v>
      </c>
      <c r="S88" s="25" t="s">
        <v>80</v>
      </c>
      <c r="T88" s="25">
        <v>61</v>
      </c>
      <c r="V88" s="25" t="s">
        <v>70</v>
      </c>
      <c r="X88" s="25" t="s">
        <v>80</v>
      </c>
      <c r="Y88" s="25" t="s">
        <v>79</v>
      </c>
    </row>
    <row r="89" spans="5:25" s="24" customFormat="1" ht="17" hidden="1" customHeight="1">
      <c r="E89" s="24">
        <v>708</v>
      </c>
      <c r="F89" s="25" t="s">
        <v>80</v>
      </c>
      <c r="G89" s="25" t="s">
        <v>76</v>
      </c>
      <c r="H89" s="25">
        <v>6</v>
      </c>
      <c r="I89" s="25" t="s">
        <v>80</v>
      </c>
      <c r="J89" s="25" t="s">
        <v>74</v>
      </c>
      <c r="K89" s="25" t="s">
        <v>69</v>
      </c>
      <c r="L89" s="25" t="s">
        <v>81</v>
      </c>
      <c r="M89" s="25" t="s">
        <v>78</v>
      </c>
      <c r="N89" s="25" t="s">
        <v>81</v>
      </c>
      <c r="O89" s="25">
        <v>71</v>
      </c>
      <c r="P89" s="25" t="s">
        <v>81</v>
      </c>
      <c r="Q89" s="25" t="s">
        <v>81</v>
      </c>
      <c r="R89" s="25" t="s">
        <v>72</v>
      </c>
      <c r="S89" s="25" t="s">
        <v>81</v>
      </c>
      <c r="T89" s="25">
        <v>71</v>
      </c>
      <c r="V89" s="25" t="s">
        <v>70</v>
      </c>
      <c r="X89" s="25" t="s">
        <v>80</v>
      </c>
      <c r="Y89" s="25" t="s">
        <v>79</v>
      </c>
    </row>
    <row r="90" spans="5:25" s="24" customFormat="1" ht="17" hidden="1" customHeight="1">
      <c r="E90" s="24">
        <v>709</v>
      </c>
      <c r="F90" s="25" t="s">
        <v>80</v>
      </c>
      <c r="G90" s="25" t="s">
        <v>76</v>
      </c>
      <c r="H90" s="25">
        <v>6</v>
      </c>
      <c r="I90" s="25" t="s">
        <v>80</v>
      </c>
      <c r="J90" s="25" t="s">
        <v>74</v>
      </c>
      <c r="K90" s="25" t="s">
        <v>69</v>
      </c>
      <c r="L90" s="25" t="s">
        <v>81</v>
      </c>
      <c r="M90" s="25" t="s">
        <v>78</v>
      </c>
      <c r="N90" s="25" t="s">
        <v>81</v>
      </c>
      <c r="O90" s="25">
        <v>71</v>
      </c>
      <c r="P90" s="25" t="s">
        <v>81</v>
      </c>
      <c r="Q90" s="25" t="s">
        <v>81</v>
      </c>
      <c r="R90" s="25" t="s">
        <v>72</v>
      </c>
      <c r="S90" s="25" t="s">
        <v>81</v>
      </c>
      <c r="T90" s="25">
        <v>71</v>
      </c>
      <c r="V90" s="25" t="s">
        <v>70</v>
      </c>
      <c r="X90" s="25" t="s">
        <v>80</v>
      </c>
      <c r="Y90" s="25" t="s">
        <v>79</v>
      </c>
    </row>
    <row r="91" spans="5:25" s="24" customFormat="1" ht="17" hidden="1" customHeight="1">
      <c r="E91" s="24">
        <v>710</v>
      </c>
      <c r="F91" s="25" t="s">
        <v>80</v>
      </c>
      <c r="G91" s="25" t="s">
        <v>76</v>
      </c>
      <c r="H91" s="25">
        <v>6</v>
      </c>
      <c r="I91" s="25" t="s">
        <v>80</v>
      </c>
      <c r="J91" s="25" t="s">
        <v>74</v>
      </c>
      <c r="K91" s="25" t="s">
        <v>69</v>
      </c>
      <c r="L91" s="25" t="s">
        <v>81</v>
      </c>
      <c r="M91" s="25" t="s">
        <v>78</v>
      </c>
      <c r="N91" s="25" t="s">
        <v>81</v>
      </c>
      <c r="O91" s="25">
        <v>71</v>
      </c>
      <c r="P91" s="25" t="s">
        <v>81</v>
      </c>
      <c r="Q91" s="25" t="s">
        <v>81</v>
      </c>
      <c r="R91" s="25" t="s">
        <v>72</v>
      </c>
      <c r="S91" s="25" t="s">
        <v>81</v>
      </c>
      <c r="T91" s="25">
        <v>71</v>
      </c>
      <c r="V91" s="25" t="s">
        <v>70</v>
      </c>
      <c r="X91" s="25" t="s">
        <v>80</v>
      </c>
      <c r="Y91" s="25" t="s">
        <v>79</v>
      </c>
    </row>
    <row r="92" spans="5:25" s="24" customFormat="1" ht="17" hidden="1" customHeight="1">
      <c r="E92" s="24">
        <v>711</v>
      </c>
      <c r="F92" s="25" t="s">
        <v>81</v>
      </c>
      <c r="G92" s="25" t="s">
        <v>76</v>
      </c>
      <c r="H92" s="25">
        <v>6</v>
      </c>
      <c r="I92" s="25" t="s">
        <v>80</v>
      </c>
      <c r="J92" s="25" t="s">
        <v>74</v>
      </c>
      <c r="K92" s="25" t="s">
        <v>69</v>
      </c>
      <c r="L92" s="25" t="s">
        <v>81</v>
      </c>
      <c r="M92" s="25" t="s">
        <v>78</v>
      </c>
      <c r="N92" s="25" t="s">
        <v>81</v>
      </c>
      <c r="O92" s="25">
        <v>71</v>
      </c>
      <c r="P92" s="25" t="s">
        <v>81</v>
      </c>
      <c r="Q92" s="25" t="s">
        <v>81</v>
      </c>
      <c r="R92" s="25" t="s">
        <v>72</v>
      </c>
      <c r="S92" s="25" t="s">
        <v>81</v>
      </c>
      <c r="T92" s="25">
        <v>71</v>
      </c>
      <c r="V92" s="25" t="s">
        <v>70</v>
      </c>
      <c r="X92" s="25" t="s">
        <v>80</v>
      </c>
      <c r="Y92" s="25" t="s">
        <v>79</v>
      </c>
    </row>
    <row r="93" spans="5:25" s="24" customFormat="1" ht="17" hidden="1" customHeight="1">
      <c r="E93" s="24">
        <v>712</v>
      </c>
      <c r="F93" s="25" t="s">
        <v>81</v>
      </c>
      <c r="G93" s="25" t="s">
        <v>76</v>
      </c>
      <c r="H93" s="25">
        <v>6</v>
      </c>
      <c r="I93" s="25" t="s">
        <v>80</v>
      </c>
      <c r="J93" s="25" t="s">
        <v>74</v>
      </c>
      <c r="K93" s="25" t="s">
        <v>69</v>
      </c>
      <c r="L93" s="25" t="s">
        <v>81</v>
      </c>
      <c r="M93" s="25" t="s">
        <v>78</v>
      </c>
      <c r="N93" s="25" t="s">
        <v>81</v>
      </c>
      <c r="O93" s="25">
        <v>71</v>
      </c>
      <c r="P93" s="25" t="s">
        <v>81</v>
      </c>
      <c r="Q93" s="25" t="s">
        <v>81</v>
      </c>
      <c r="R93" s="25" t="s">
        <v>72</v>
      </c>
      <c r="S93" s="25" t="s">
        <v>81</v>
      </c>
      <c r="T93" s="25">
        <v>71</v>
      </c>
      <c r="V93" s="25" t="s">
        <v>70</v>
      </c>
      <c r="X93" s="25" t="s">
        <v>80</v>
      </c>
      <c r="Y93" s="25" t="s">
        <v>79</v>
      </c>
    </row>
    <row r="94" spans="5:25" s="24" customFormat="1" ht="17" hidden="1" customHeight="1">
      <c r="E94" s="24">
        <v>701</v>
      </c>
      <c r="F94" s="25" t="s">
        <v>81</v>
      </c>
      <c r="G94" s="25" t="s">
        <v>76</v>
      </c>
      <c r="H94" s="25">
        <v>6</v>
      </c>
      <c r="I94" s="25" t="s">
        <v>80</v>
      </c>
      <c r="J94" s="25" t="s">
        <v>74</v>
      </c>
      <c r="K94" s="25" t="s">
        <v>69</v>
      </c>
      <c r="L94" s="25" t="s">
        <v>81</v>
      </c>
      <c r="M94" s="25" t="s">
        <v>78</v>
      </c>
      <c r="N94" s="25" t="s">
        <v>81</v>
      </c>
      <c r="O94" s="25">
        <v>71</v>
      </c>
      <c r="P94" s="25" t="s">
        <v>81</v>
      </c>
      <c r="Q94" s="25" t="s">
        <v>81</v>
      </c>
      <c r="R94" s="25" t="s">
        <v>72</v>
      </c>
      <c r="S94" s="25" t="s">
        <v>81</v>
      </c>
      <c r="T94" s="25">
        <v>71</v>
      </c>
      <c r="V94" s="25" t="s">
        <v>70</v>
      </c>
      <c r="X94" s="25" t="s">
        <v>80</v>
      </c>
      <c r="Y94" s="25" t="s">
        <v>79</v>
      </c>
    </row>
    <row r="95" spans="5:25" s="24" customFormat="1" ht="17" hidden="1" customHeight="1">
      <c r="E95" s="24">
        <v>702</v>
      </c>
      <c r="F95" s="25" t="s">
        <v>81</v>
      </c>
      <c r="G95" s="25" t="s">
        <v>76</v>
      </c>
      <c r="H95" s="25">
        <v>6</v>
      </c>
      <c r="I95" s="25" t="s">
        <v>80</v>
      </c>
      <c r="J95" s="25" t="s">
        <v>74</v>
      </c>
      <c r="K95" s="25" t="s">
        <v>69</v>
      </c>
      <c r="L95" s="25" t="s">
        <v>81</v>
      </c>
      <c r="M95" s="25" t="s">
        <v>78</v>
      </c>
      <c r="N95" s="25" t="s">
        <v>81</v>
      </c>
      <c r="O95" s="25">
        <v>71</v>
      </c>
      <c r="P95" s="25" t="s">
        <v>81</v>
      </c>
      <c r="Q95" s="25" t="s">
        <v>81</v>
      </c>
      <c r="R95" s="25" t="s">
        <v>72</v>
      </c>
      <c r="S95" s="25" t="s">
        <v>81</v>
      </c>
      <c r="T95" s="25">
        <v>71</v>
      </c>
      <c r="V95" s="25" t="s">
        <v>70</v>
      </c>
      <c r="X95" s="25" t="s">
        <v>80</v>
      </c>
      <c r="Y95" s="25" t="s">
        <v>79</v>
      </c>
    </row>
    <row r="96" spans="5:25" s="24" customFormat="1" ht="17" hidden="1" customHeight="1">
      <c r="E96" s="24">
        <v>703</v>
      </c>
      <c r="F96" s="25" t="s">
        <v>81</v>
      </c>
      <c r="G96" s="25" t="s">
        <v>76</v>
      </c>
      <c r="H96" s="25">
        <v>6</v>
      </c>
      <c r="I96" s="25" t="s">
        <v>80</v>
      </c>
      <c r="J96" s="25" t="s">
        <v>74</v>
      </c>
      <c r="K96" s="25" t="s">
        <v>69</v>
      </c>
      <c r="L96" s="25" t="s">
        <v>81</v>
      </c>
      <c r="M96" s="25" t="s">
        <v>78</v>
      </c>
      <c r="N96" s="25" t="s">
        <v>81</v>
      </c>
      <c r="O96" s="25">
        <v>71</v>
      </c>
      <c r="P96" s="25" t="s">
        <v>81</v>
      </c>
      <c r="Q96" s="25" t="s">
        <v>81</v>
      </c>
      <c r="R96" s="25" t="s">
        <v>72</v>
      </c>
      <c r="S96" s="25" t="s">
        <v>81</v>
      </c>
      <c r="T96" s="25">
        <v>71</v>
      </c>
      <c r="V96" s="25" t="s">
        <v>70</v>
      </c>
      <c r="X96" s="25" t="s">
        <v>80</v>
      </c>
      <c r="Y96" s="25" t="s">
        <v>79</v>
      </c>
    </row>
    <row r="97" spans="5:25" s="24" customFormat="1" ht="17" hidden="1" customHeight="1">
      <c r="E97" s="24">
        <v>704</v>
      </c>
      <c r="F97" s="25" t="s">
        <v>81</v>
      </c>
      <c r="G97" s="25" t="s">
        <v>76</v>
      </c>
      <c r="H97" s="25">
        <v>6</v>
      </c>
      <c r="I97" s="25" t="s">
        <v>80</v>
      </c>
      <c r="J97" s="25" t="s">
        <v>74</v>
      </c>
      <c r="K97" s="25" t="s">
        <v>69</v>
      </c>
      <c r="L97" s="25" t="s">
        <v>81</v>
      </c>
      <c r="M97" s="25" t="s">
        <v>78</v>
      </c>
      <c r="N97" s="25" t="s">
        <v>81</v>
      </c>
      <c r="O97" s="25">
        <v>71</v>
      </c>
      <c r="P97" s="25" t="s">
        <v>81</v>
      </c>
      <c r="Q97" s="25" t="s">
        <v>81</v>
      </c>
      <c r="R97" s="25" t="s">
        <v>72</v>
      </c>
      <c r="S97" s="25" t="s">
        <v>81</v>
      </c>
      <c r="T97" s="25">
        <v>71</v>
      </c>
      <c r="V97" s="25" t="s">
        <v>70</v>
      </c>
      <c r="X97" s="25" t="s">
        <v>80</v>
      </c>
      <c r="Y97" s="25" t="s">
        <v>79</v>
      </c>
    </row>
    <row r="98" spans="5:25" s="24" customFormat="1" ht="17" hidden="1" customHeight="1">
      <c r="E98" s="24">
        <v>705</v>
      </c>
      <c r="F98" s="25" t="s">
        <v>81</v>
      </c>
      <c r="G98" s="25" t="s">
        <v>76</v>
      </c>
      <c r="H98" s="25">
        <v>6</v>
      </c>
      <c r="I98" s="25" t="s">
        <v>80</v>
      </c>
      <c r="J98" s="25" t="s">
        <v>74</v>
      </c>
      <c r="K98" s="25" t="s">
        <v>69</v>
      </c>
      <c r="L98" s="25" t="s">
        <v>81</v>
      </c>
      <c r="M98" s="25" t="s">
        <v>78</v>
      </c>
      <c r="N98" s="25" t="s">
        <v>81</v>
      </c>
      <c r="O98" s="25">
        <v>71</v>
      </c>
      <c r="P98" s="25" t="s">
        <v>81</v>
      </c>
      <c r="Q98" s="25" t="s">
        <v>81</v>
      </c>
      <c r="R98" s="25" t="s">
        <v>72</v>
      </c>
      <c r="S98" s="25" t="s">
        <v>81</v>
      </c>
      <c r="T98" s="25">
        <v>71</v>
      </c>
      <c r="V98" s="25" t="s">
        <v>70</v>
      </c>
      <c r="X98" s="25" t="s">
        <v>80</v>
      </c>
      <c r="Y98" s="25" t="s">
        <v>79</v>
      </c>
    </row>
    <row r="99" spans="5:25" s="24" customFormat="1" ht="17" hidden="1" customHeight="1">
      <c r="E99" s="24">
        <v>706</v>
      </c>
      <c r="F99" s="25" t="s">
        <v>81</v>
      </c>
      <c r="G99" s="25" t="s">
        <v>76</v>
      </c>
      <c r="H99" s="25">
        <v>6</v>
      </c>
      <c r="I99" s="25" t="s">
        <v>80</v>
      </c>
      <c r="J99" s="25" t="s">
        <v>74</v>
      </c>
      <c r="K99" s="25" t="s">
        <v>69</v>
      </c>
      <c r="L99" s="25" t="s">
        <v>81</v>
      </c>
      <c r="M99" s="25" t="s">
        <v>78</v>
      </c>
      <c r="N99" s="25" t="s">
        <v>81</v>
      </c>
      <c r="O99" s="25">
        <v>71</v>
      </c>
      <c r="P99" s="25" t="s">
        <v>81</v>
      </c>
      <c r="Q99" s="25" t="s">
        <v>81</v>
      </c>
      <c r="R99" s="25" t="s">
        <v>72</v>
      </c>
      <c r="S99" s="25" t="s">
        <v>81</v>
      </c>
      <c r="T99" s="25">
        <v>71</v>
      </c>
      <c r="V99" s="25" t="s">
        <v>70</v>
      </c>
      <c r="X99" s="25" t="s">
        <v>80</v>
      </c>
      <c r="Y99" s="25" t="s">
        <v>79</v>
      </c>
    </row>
    <row r="100" spans="5:25" s="24" customFormat="1" ht="17" hidden="1" customHeight="1">
      <c r="E100" s="24">
        <v>707</v>
      </c>
      <c r="F100" s="25" t="s">
        <v>81</v>
      </c>
      <c r="G100" s="25" t="s">
        <v>76</v>
      </c>
      <c r="H100" s="25">
        <v>6</v>
      </c>
      <c r="I100" s="25" t="s">
        <v>80</v>
      </c>
      <c r="J100" s="25" t="s">
        <v>74</v>
      </c>
      <c r="K100" s="25" t="s">
        <v>69</v>
      </c>
      <c r="L100" s="25" t="s">
        <v>81</v>
      </c>
      <c r="M100" s="25" t="s">
        <v>78</v>
      </c>
      <c r="N100" s="25" t="s">
        <v>81</v>
      </c>
      <c r="O100" s="25">
        <v>71</v>
      </c>
      <c r="P100" s="25" t="s">
        <v>81</v>
      </c>
      <c r="Q100" s="25" t="s">
        <v>81</v>
      </c>
      <c r="R100" s="25" t="s">
        <v>72</v>
      </c>
      <c r="S100" s="25" t="s">
        <v>81</v>
      </c>
      <c r="T100" s="25">
        <v>71</v>
      </c>
      <c r="V100" s="25" t="s">
        <v>70</v>
      </c>
      <c r="X100" s="25" t="s">
        <v>80</v>
      </c>
      <c r="Y100" s="25" t="s">
        <v>79</v>
      </c>
    </row>
    <row r="101" spans="5:25" s="24" customFormat="1" ht="17" hidden="1" customHeight="1">
      <c r="E101" s="24">
        <v>808</v>
      </c>
      <c r="F101" s="25" t="s">
        <v>81</v>
      </c>
      <c r="G101" s="25" t="s">
        <v>76</v>
      </c>
      <c r="H101" s="25">
        <v>6</v>
      </c>
      <c r="I101" s="25" t="s">
        <v>80</v>
      </c>
      <c r="J101" s="25" t="s">
        <v>74</v>
      </c>
      <c r="K101" s="25" t="s">
        <v>69</v>
      </c>
      <c r="L101" s="25" t="s">
        <v>82</v>
      </c>
      <c r="M101" s="25" t="s">
        <v>83</v>
      </c>
      <c r="N101" s="25" t="s">
        <v>82</v>
      </c>
      <c r="O101" s="25">
        <v>81</v>
      </c>
      <c r="P101" s="25" t="s">
        <v>82</v>
      </c>
      <c r="Q101" s="25" t="s">
        <v>82</v>
      </c>
      <c r="R101" s="25" t="s">
        <v>72</v>
      </c>
      <c r="S101" s="25" t="s">
        <v>82</v>
      </c>
      <c r="T101" s="25">
        <v>81</v>
      </c>
      <c r="V101" s="25" t="s">
        <v>70</v>
      </c>
      <c r="X101" s="25" t="s">
        <v>80</v>
      </c>
      <c r="Y101" s="25" t="s">
        <v>79</v>
      </c>
    </row>
    <row r="102" spans="5:25" s="24" customFormat="1" ht="17" hidden="1" customHeight="1">
      <c r="E102" s="24">
        <v>809</v>
      </c>
      <c r="F102" s="25" t="s">
        <v>81</v>
      </c>
      <c r="G102" s="25" t="s">
        <v>76</v>
      </c>
      <c r="H102" s="25">
        <v>6</v>
      </c>
      <c r="I102" s="25" t="s">
        <v>80</v>
      </c>
      <c r="J102" s="25" t="s">
        <v>74</v>
      </c>
      <c r="K102" s="25" t="s">
        <v>69</v>
      </c>
      <c r="L102" s="25" t="s">
        <v>82</v>
      </c>
      <c r="M102" s="25" t="s">
        <v>83</v>
      </c>
      <c r="N102" s="25" t="s">
        <v>82</v>
      </c>
      <c r="O102" s="25">
        <v>81</v>
      </c>
      <c r="P102" s="25" t="s">
        <v>82</v>
      </c>
      <c r="Q102" s="25" t="s">
        <v>82</v>
      </c>
      <c r="R102" s="25" t="s">
        <v>72</v>
      </c>
      <c r="S102" s="25" t="s">
        <v>82</v>
      </c>
      <c r="T102" s="25">
        <v>81</v>
      </c>
      <c r="V102" s="25" t="s">
        <v>70</v>
      </c>
      <c r="X102" s="25" t="s">
        <v>80</v>
      </c>
      <c r="Y102" s="25" t="s">
        <v>79</v>
      </c>
    </row>
    <row r="103" spans="5:25" s="24" customFormat="1" ht="17" hidden="1" customHeight="1">
      <c r="E103" s="24">
        <v>810</v>
      </c>
      <c r="F103" s="25" t="s">
        <v>81</v>
      </c>
      <c r="G103" s="25" t="s">
        <v>76</v>
      </c>
      <c r="H103" s="25">
        <v>6</v>
      </c>
      <c r="I103" s="25" t="s">
        <v>80</v>
      </c>
      <c r="J103" s="25" t="s">
        <v>74</v>
      </c>
      <c r="K103" s="25" t="s">
        <v>69</v>
      </c>
      <c r="L103" s="25" t="s">
        <v>82</v>
      </c>
      <c r="M103" s="25" t="s">
        <v>83</v>
      </c>
      <c r="N103" s="25" t="s">
        <v>82</v>
      </c>
      <c r="O103" s="25">
        <v>81</v>
      </c>
      <c r="P103" s="25" t="s">
        <v>82</v>
      </c>
      <c r="Q103" s="25" t="s">
        <v>82</v>
      </c>
      <c r="R103" s="25" t="s">
        <v>72</v>
      </c>
      <c r="S103" s="25" t="s">
        <v>82</v>
      </c>
      <c r="T103" s="25">
        <v>81</v>
      </c>
      <c r="V103" s="25" t="s">
        <v>70</v>
      </c>
      <c r="X103" s="25" t="s">
        <v>80</v>
      </c>
      <c r="Y103" s="25" t="s">
        <v>79</v>
      </c>
    </row>
    <row r="104" spans="5:25" s="24" customFormat="1" ht="17" hidden="1" customHeight="1">
      <c r="E104" s="24">
        <v>811</v>
      </c>
      <c r="F104" s="25" t="s">
        <v>82</v>
      </c>
      <c r="G104" s="25" t="s">
        <v>76</v>
      </c>
      <c r="H104" s="25">
        <v>6</v>
      </c>
      <c r="I104" s="25" t="s">
        <v>80</v>
      </c>
      <c r="J104" s="25" t="s">
        <v>74</v>
      </c>
      <c r="K104" s="25" t="s">
        <v>69</v>
      </c>
      <c r="L104" s="25" t="s">
        <v>82</v>
      </c>
      <c r="M104" s="25" t="s">
        <v>83</v>
      </c>
      <c r="N104" s="25" t="s">
        <v>82</v>
      </c>
      <c r="O104" s="25">
        <v>81</v>
      </c>
      <c r="P104" s="25" t="s">
        <v>82</v>
      </c>
      <c r="Q104" s="25" t="s">
        <v>82</v>
      </c>
      <c r="R104" s="25" t="s">
        <v>72</v>
      </c>
      <c r="S104" s="25" t="s">
        <v>82</v>
      </c>
      <c r="T104" s="25">
        <v>81</v>
      </c>
      <c r="V104" s="25" t="s">
        <v>70</v>
      </c>
      <c r="X104" s="25" t="s">
        <v>80</v>
      </c>
      <c r="Y104" s="25" t="s">
        <v>79</v>
      </c>
    </row>
    <row r="105" spans="5:25" s="24" customFormat="1" ht="17" hidden="1" customHeight="1">
      <c r="E105" s="24">
        <v>812</v>
      </c>
      <c r="F105" s="25" t="s">
        <v>82</v>
      </c>
      <c r="G105" s="25" t="s">
        <v>76</v>
      </c>
      <c r="H105" s="25">
        <v>6</v>
      </c>
      <c r="I105" s="25" t="s">
        <v>80</v>
      </c>
      <c r="J105" s="25" t="s">
        <v>74</v>
      </c>
      <c r="K105" s="25" t="s">
        <v>69</v>
      </c>
      <c r="L105" s="25" t="s">
        <v>82</v>
      </c>
      <c r="M105" s="25" t="s">
        <v>83</v>
      </c>
      <c r="N105" s="25" t="s">
        <v>82</v>
      </c>
      <c r="O105" s="25">
        <v>81</v>
      </c>
      <c r="P105" s="25" t="s">
        <v>82</v>
      </c>
      <c r="Q105" s="25" t="s">
        <v>82</v>
      </c>
      <c r="R105" s="25" t="s">
        <v>72</v>
      </c>
      <c r="S105" s="25" t="s">
        <v>82</v>
      </c>
      <c r="T105" s="25">
        <v>81</v>
      </c>
      <c r="V105" s="25" t="s">
        <v>70</v>
      </c>
      <c r="X105" s="25" t="s">
        <v>80</v>
      </c>
      <c r="Y105" s="25" t="s">
        <v>79</v>
      </c>
    </row>
    <row r="106" spans="5:25" s="24" customFormat="1" ht="17" hidden="1" customHeight="1">
      <c r="E106" s="24">
        <v>801</v>
      </c>
      <c r="F106" s="25" t="s">
        <v>82</v>
      </c>
      <c r="G106" s="25" t="s">
        <v>76</v>
      </c>
      <c r="H106" s="25">
        <v>6</v>
      </c>
      <c r="I106" s="25" t="s">
        <v>80</v>
      </c>
      <c r="J106" s="25" t="s">
        <v>74</v>
      </c>
      <c r="K106" s="25" t="s">
        <v>69</v>
      </c>
      <c r="L106" s="25" t="s">
        <v>82</v>
      </c>
      <c r="M106" s="25" t="s">
        <v>83</v>
      </c>
      <c r="N106" s="25" t="s">
        <v>82</v>
      </c>
      <c r="O106" s="25">
        <v>81</v>
      </c>
      <c r="P106" s="25" t="s">
        <v>82</v>
      </c>
      <c r="Q106" s="25" t="s">
        <v>82</v>
      </c>
      <c r="R106" s="25" t="s">
        <v>72</v>
      </c>
      <c r="S106" s="25" t="s">
        <v>82</v>
      </c>
      <c r="T106" s="25">
        <v>81</v>
      </c>
      <c r="V106" s="25" t="s">
        <v>70</v>
      </c>
      <c r="X106" s="25" t="s">
        <v>80</v>
      </c>
      <c r="Y106" s="25" t="s">
        <v>79</v>
      </c>
    </row>
    <row r="107" spans="5:25" s="24" customFormat="1" ht="17" hidden="1" customHeight="1">
      <c r="E107" s="24">
        <v>802</v>
      </c>
      <c r="F107" s="25" t="s">
        <v>82</v>
      </c>
      <c r="G107" s="25" t="s">
        <v>76</v>
      </c>
      <c r="H107" s="25">
        <v>6</v>
      </c>
      <c r="I107" s="25" t="s">
        <v>80</v>
      </c>
      <c r="J107" s="25" t="s">
        <v>74</v>
      </c>
      <c r="K107" s="25" t="s">
        <v>69</v>
      </c>
      <c r="L107" s="25" t="s">
        <v>82</v>
      </c>
      <c r="M107" s="25" t="s">
        <v>83</v>
      </c>
      <c r="N107" s="25" t="s">
        <v>82</v>
      </c>
      <c r="O107" s="25">
        <v>81</v>
      </c>
      <c r="P107" s="25" t="s">
        <v>82</v>
      </c>
      <c r="Q107" s="25" t="s">
        <v>82</v>
      </c>
      <c r="R107" s="25" t="s">
        <v>72</v>
      </c>
      <c r="S107" s="25" t="s">
        <v>82</v>
      </c>
      <c r="T107" s="25">
        <v>81</v>
      </c>
      <c r="V107" s="25" t="s">
        <v>70</v>
      </c>
      <c r="X107" s="25" t="s">
        <v>80</v>
      </c>
      <c r="Y107" s="25" t="s">
        <v>79</v>
      </c>
    </row>
    <row r="108" spans="5:25" s="24" customFormat="1" ht="17" hidden="1" customHeight="1">
      <c r="E108" s="24">
        <v>803</v>
      </c>
      <c r="F108" s="25" t="s">
        <v>82</v>
      </c>
      <c r="G108" s="25" t="s">
        <v>76</v>
      </c>
      <c r="H108" s="25">
        <v>6</v>
      </c>
      <c r="I108" s="25" t="s">
        <v>80</v>
      </c>
      <c r="J108" s="25" t="s">
        <v>74</v>
      </c>
      <c r="K108" s="25" t="s">
        <v>69</v>
      </c>
      <c r="L108" s="25" t="s">
        <v>82</v>
      </c>
      <c r="M108" s="25" t="s">
        <v>83</v>
      </c>
      <c r="N108" s="25" t="s">
        <v>82</v>
      </c>
      <c r="O108" s="25">
        <v>81</v>
      </c>
      <c r="P108" s="25" t="s">
        <v>82</v>
      </c>
      <c r="Q108" s="25" t="s">
        <v>82</v>
      </c>
      <c r="R108" s="25" t="s">
        <v>72</v>
      </c>
      <c r="S108" s="25" t="s">
        <v>82</v>
      </c>
      <c r="T108" s="25">
        <v>81</v>
      </c>
      <c r="V108" s="25" t="s">
        <v>70</v>
      </c>
      <c r="X108" s="25" t="s">
        <v>80</v>
      </c>
      <c r="Y108" s="25" t="s">
        <v>79</v>
      </c>
    </row>
    <row r="109" spans="5:25" s="24" customFormat="1" ht="17" hidden="1" customHeight="1">
      <c r="E109" s="24">
        <v>804</v>
      </c>
      <c r="F109" s="25" t="s">
        <v>82</v>
      </c>
      <c r="G109" s="25" t="s">
        <v>76</v>
      </c>
      <c r="H109" s="25">
        <v>6</v>
      </c>
      <c r="I109" s="25" t="s">
        <v>80</v>
      </c>
      <c r="J109" s="25" t="s">
        <v>74</v>
      </c>
      <c r="K109" s="25" t="s">
        <v>69</v>
      </c>
      <c r="L109" s="25" t="s">
        <v>82</v>
      </c>
      <c r="M109" s="25" t="s">
        <v>83</v>
      </c>
      <c r="N109" s="25" t="s">
        <v>82</v>
      </c>
      <c r="O109" s="25">
        <v>81</v>
      </c>
      <c r="P109" s="25" t="s">
        <v>82</v>
      </c>
      <c r="Q109" s="25" t="s">
        <v>82</v>
      </c>
      <c r="R109" s="25" t="s">
        <v>72</v>
      </c>
      <c r="S109" s="25" t="s">
        <v>82</v>
      </c>
      <c r="T109" s="25">
        <v>81</v>
      </c>
      <c r="V109" s="25" t="s">
        <v>70</v>
      </c>
      <c r="X109" s="25" t="s">
        <v>80</v>
      </c>
      <c r="Y109" s="25" t="s">
        <v>79</v>
      </c>
    </row>
    <row r="110" spans="5:25" s="24" customFormat="1" ht="17" hidden="1" customHeight="1">
      <c r="E110" s="24">
        <v>805</v>
      </c>
      <c r="F110" s="25" t="s">
        <v>82</v>
      </c>
      <c r="G110" s="25" t="s">
        <v>76</v>
      </c>
      <c r="H110" s="25">
        <v>6</v>
      </c>
      <c r="I110" s="25" t="s">
        <v>80</v>
      </c>
      <c r="J110" s="25" t="s">
        <v>74</v>
      </c>
      <c r="K110" s="25" t="s">
        <v>69</v>
      </c>
      <c r="L110" s="25" t="s">
        <v>82</v>
      </c>
      <c r="M110" s="25" t="s">
        <v>83</v>
      </c>
      <c r="N110" s="25" t="s">
        <v>82</v>
      </c>
      <c r="O110" s="25">
        <v>81</v>
      </c>
      <c r="P110" s="25" t="s">
        <v>82</v>
      </c>
      <c r="Q110" s="25" t="s">
        <v>82</v>
      </c>
      <c r="R110" s="25" t="s">
        <v>72</v>
      </c>
      <c r="S110" s="25" t="s">
        <v>82</v>
      </c>
      <c r="T110" s="25">
        <v>81</v>
      </c>
      <c r="V110" s="25" t="s">
        <v>70</v>
      </c>
      <c r="X110" s="25" t="s">
        <v>80</v>
      </c>
      <c r="Y110" s="25" t="s">
        <v>79</v>
      </c>
    </row>
    <row r="111" spans="5:25" s="24" customFormat="1" ht="17" hidden="1" customHeight="1">
      <c r="E111" s="24">
        <v>806</v>
      </c>
      <c r="F111" s="25" t="s">
        <v>82</v>
      </c>
      <c r="G111" s="25" t="s">
        <v>76</v>
      </c>
      <c r="H111" s="25">
        <v>6</v>
      </c>
      <c r="I111" s="25" t="s">
        <v>80</v>
      </c>
      <c r="J111" s="25" t="s">
        <v>74</v>
      </c>
      <c r="K111" s="25" t="s">
        <v>69</v>
      </c>
      <c r="L111" s="25" t="s">
        <v>82</v>
      </c>
      <c r="M111" s="25" t="s">
        <v>83</v>
      </c>
      <c r="N111" s="25" t="s">
        <v>82</v>
      </c>
      <c r="O111" s="25">
        <v>81</v>
      </c>
      <c r="P111" s="25" t="s">
        <v>82</v>
      </c>
      <c r="Q111" s="25" t="s">
        <v>82</v>
      </c>
      <c r="R111" s="25" t="s">
        <v>72</v>
      </c>
      <c r="S111" s="25" t="s">
        <v>82</v>
      </c>
      <c r="T111" s="25">
        <v>81</v>
      </c>
      <c r="V111" s="25" t="s">
        <v>70</v>
      </c>
      <c r="X111" s="25" t="s">
        <v>80</v>
      </c>
      <c r="Y111" s="25" t="s">
        <v>79</v>
      </c>
    </row>
    <row r="112" spans="5:25" s="24" customFormat="1" ht="17" hidden="1" customHeight="1">
      <c r="E112" s="24">
        <v>807</v>
      </c>
      <c r="F112" s="25" t="s">
        <v>82</v>
      </c>
      <c r="G112" s="25" t="s">
        <v>76</v>
      </c>
      <c r="H112" s="25">
        <v>6</v>
      </c>
      <c r="I112" s="25" t="s">
        <v>80</v>
      </c>
      <c r="J112" s="25" t="s">
        <v>74</v>
      </c>
      <c r="K112" s="25" t="s">
        <v>69</v>
      </c>
      <c r="L112" s="25" t="s">
        <v>82</v>
      </c>
      <c r="M112" s="25" t="s">
        <v>83</v>
      </c>
      <c r="N112" s="25" t="s">
        <v>82</v>
      </c>
      <c r="O112" s="25">
        <v>81</v>
      </c>
      <c r="P112" s="25" t="s">
        <v>82</v>
      </c>
      <c r="Q112" s="25" t="s">
        <v>82</v>
      </c>
      <c r="R112" s="25" t="s">
        <v>72</v>
      </c>
      <c r="S112" s="25" t="s">
        <v>82</v>
      </c>
      <c r="T112" s="25">
        <v>81</v>
      </c>
      <c r="V112" s="25" t="s">
        <v>70</v>
      </c>
      <c r="X112" s="25" t="s">
        <v>80</v>
      </c>
      <c r="Y112" s="25" t="s">
        <v>79</v>
      </c>
    </row>
    <row r="113" spans="5:25" s="24" customFormat="1" ht="17" hidden="1" customHeight="1">
      <c r="E113" s="24">
        <v>908</v>
      </c>
      <c r="F113" s="25" t="s">
        <v>82</v>
      </c>
      <c r="G113" s="25" t="s">
        <v>76</v>
      </c>
      <c r="H113" s="25">
        <v>6</v>
      </c>
      <c r="I113" s="25" t="s">
        <v>80</v>
      </c>
      <c r="J113" s="25" t="s">
        <v>74</v>
      </c>
      <c r="K113" s="25" t="s">
        <v>69</v>
      </c>
      <c r="L113" s="25" t="s">
        <v>84</v>
      </c>
      <c r="M113" s="25" t="s">
        <v>83</v>
      </c>
      <c r="N113" s="25" t="s">
        <v>84</v>
      </c>
      <c r="O113" s="25">
        <v>91</v>
      </c>
      <c r="P113" s="25" t="s">
        <v>84</v>
      </c>
      <c r="Q113" s="25" t="s">
        <v>84</v>
      </c>
      <c r="R113" s="25" t="s">
        <v>72</v>
      </c>
      <c r="S113" s="25" t="s">
        <v>84</v>
      </c>
      <c r="T113" s="25">
        <v>91</v>
      </c>
      <c r="V113" s="25" t="s">
        <v>70</v>
      </c>
      <c r="X113" s="25" t="s">
        <v>80</v>
      </c>
      <c r="Y113" s="25" t="s">
        <v>79</v>
      </c>
    </row>
    <row r="114" spans="5:25" s="24" customFormat="1" ht="17" hidden="1" customHeight="1">
      <c r="E114" s="24">
        <v>909</v>
      </c>
      <c r="F114" s="25" t="s">
        <v>82</v>
      </c>
      <c r="G114" s="25" t="s">
        <v>76</v>
      </c>
      <c r="H114" s="25">
        <v>6</v>
      </c>
      <c r="I114" s="25" t="s">
        <v>80</v>
      </c>
      <c r="J114" s="25" t="s">
        <v>74</v>
      </c>
      <c r="K114" s="25" t="s">
        <v>69</v>
      </c>
      <c r="L114" s="25" t="s">
        <v>84</v>
      </c>
      <c r="M114" s="25" t="s">
        <v>83</v>
      </c>
      <c r="N114" s="25" t="s">
        <v>84</v>
      </c>
      <c r="O114" s="25">
        <v>91</v>
      </c>
      <c r="P114" s="25" t="s">
        <v>84</v>
      </c>
      <c r="Q114" s="25" t="s">
        <v>84</v>
      </c>
      <c r="R114" s="25" t="s">
        <v>72</v>
      </c>
      <c r="S114" s="25" t="s">
        <v>84</v>
      </c>
      <c r="T114" s="25">
        <v>91</v>
      </c>
      <c r="V114" s="25" t="s">
        <v>70</v>
      </c>
      <c r="X114" s="25" t="s">
        <v>80</v>
      </c>
      <c r="Y114" s="25" t="s">
        <v>79</v>
      </c>
    </row>
    <row r="115" spans="5:25" s="24" customFormat="1" ht="17" hidden="1" customHeight="1">
      <c r="E115" s="24">
        <v>910</v>
      </c>
      <c r="F115" s="25" t="s">
        <v>82</v>
      </c>
      <c r="G115" s="25" t="s">
        <v>76</v>
      </c>
      <c r="H115" s="25">
        <v>6</v>
      </c>
      <c r="I115" s="25" t="s">
        <v>80</v>
      </c>
      <c r="J115" s="25" t="s">
        <v>74</v>
      </c>
      <c r="K115" s="25" t="s">
        <v>69</v>
      </c>
      <c r="L115" s="25" t="s">
        <v>84</v>
      </c>
      <c r="M115" s="25" t="s">
        <v>83</v>
      </c>
      <c r="N115" s="25" t="s">
        <v>84</v>
      </c>
      <c r="O115" s="25">
        <v>91</v>
      </c>
      <c r="P115" s="25" t="s">
        <v>84</v>
      </c>
      <c r="Q115" s="25" t="s">
        <v>84</v>
      </c>
      <c r="R115" s="25" t="s">
        <v>72</v>
      </c>
      <c r="S115" s="25" t="s">
        <v>84</v>
      </c>
      <c r="T115" s="25">
        <v>91</v>
      </c>
      <c r="V115" s="25" t="s">
        <v>70</v>
      </c>
      <c r="X115" s="25" t="s">
        <v>80</v>
      </c>
      <c r="Y115" s="25" t="s">
        <v>79</v>
      </c>
    </row>
    <row r="116" spans="5:25" s="24" customFormat="1" ht="17" hidden="1" customHeight="1">
      <c r="E116" s="24">
        <v>911</v>
      </c>
      <c r="F116" s="25" t="s">
        <v>84</v>
      </c>
      <c r="G116" s="25" t="s">
        <v>76</v>
      </c>
      <c r="H116" s="25">
        <v>6</v>
      </c>
      <c r="I116" s="25" t="s">
        <v>80</v>
      </c>
      <c r="J116" s="25" t="s">
        <v>74</v>
      </c>
      <c r="K116" s="25" t="s">
        <v>69</v>
      </c>
      <c r="L116" s="25" t="s">
        <v>84</v>
      </c>
      <c r="M116" s="25" t="s">
        <v>83</v>
      </c>
      <c r="N116" s="25" t="s">
        <v>84</v>
      </c>
      <c r="O116" s="25">
        <v>91</v>
      </c>
      <c r="P116" s="25" t="s">
        <v>84</v>
      </c>
      <c r="Q116" s="25" t="s">
        <v>84</v>
      </c>
      <c r="R116" s="25" t="s">
        <v>72</v>
      </c>
      <c r="S116" s="25" t="s">
        <v>84</v>
      </c>
      <c r="T116" s="25">
        <v>91</v>
      </c>
      <c r="V116" s="25" t="s">
        <v>70</v>
      </c>
      <c r="X116" s="25" t="s">
        <v>80</v>
      </c>
      <c r="Y116" s="25" t="s">
        <v>79</v>
      </c>
    </row>
    <row r="117" spans="5:25" s="24" customFormat="1" ht="17" hidden="1" customHeight="1">
      <c r="E117" s="24">
        <v>912</v>
      </c>
      <c r="F117" s="25" t="s">
        <v>84</v>
      </c>
      <c r="G117" s="25" t="s">
        <v>76</v>
      </c>
      <c r="H117" s="25">
        <v>6</v>
      </c>
      <c r="I117" s="25" t="s">
        <v>80</v>
      </c>
      <c r="J117" s="25" t="s">
        <v>74</v>
      </c>
      <c r="K117" s="25" t="s">
        <v>69</v>
      </c>
      <c r="L117" s="25" t="s">
        <v>84</v>
      </c>
      <c r="M117" s="25" t="s">
        <v>83</v>
      </c>
      <c r="N117" s="25" t="s">
        <v>84</v>
      </c>
      <c r="O117" s="25">
        <v>91</v>
      </c>
      <c r="P117" s="25" t="s">
        <v>84</v>
      </c>
      <c r="Q117" s="25" t="s">
        <v>84</v>
      </c>
      <c r="R117" s="25" t="s">
        <v>72</v>
      </c>
      <c r="S117" s="25" t="s">
        <v>84</v>
      </c>
      <c r="T117" s="25">
        <v>91</v>
      </c>
      <c r="V117" s="25" t="s">
        <v>70</v>
      </c>
      <c r="X117" s="25" t="s">
        <v>80</v>
      </c>
      <c r="Y117" s="25" t="s">
        <v>79</v>
      </c>
    </row>
    <row r="118" spans="5:25" s="24" customFormat="1" ht="17" hidden="1" customHeight="1">
      <c r="E118" s="24">
        <v>901</v>
      </c>
      <c r="F118" s="25" t="s">
        <v>84</v>
      </c>
      <c r="G118" s="25" t="s">
        <v>76</v>
      </c>
      <c r="H118" s="25">
        <v>6</v>
      </c>
      <c r="I118" s="25" t="s">
        <v>80</v>
      </c>
      <c r="J118" s="25" t="s">
        <v>74</v>
      </c>
      <c r="K118" s="25" t="s">
        <v>69</v>
      </c>
      <c r="L118" s="25" t="s">
        <v>84</v>
      </c>
      <c r="M118" s="25" t="s">
        <v>83</v>
      </c>
      <c r="N118" s="25" t="s">
        <v>84</v>
      </c>
      <c r="O118" s="25">
        <v>91</v>
      </c>
      <c r="P118" s="25" t="s">
        <v>84</v>
      </c>
      <c r="Q118" s="25" t="s">
        <v>84</v>
      </c>
      <c r="R118" s="25" t="s">
        <v>72</v>
      </c>
      <c r="S118" s="25" t="s">
        <v>84</v>
      </c>
      <c r="T118" s="25">
        <v>91</v>
      </c>
      <c r="V118" s="25" t="s">
        <v>70</v>
      </c>
      <c r="X118" s="25" t="s">
        <v>80</v>
      </c>
      <c r="Y118" s="25" t="s">
        <v>79</v>
      </c>
    </row>
    <row r="119" spans="5:25" s="24" customFormat="1" ht="17" hidden="1" customHeight="1">
      <c r="E119" s="24">
        <v>902</v>
      </c>
      <c r="F119" s="25" t="s">
        <v>84</v>
      </c>
      <c r="G119" s="25" t="s">
        <v>76</v>
      </c>
      <c r="H119" s="25">
        <v>6</v>
      </c>
      <c r="I119" s="25" t="s">
        <v>80</v>
      </c>
      <c r="J119" s="25" t="s">
        <v>74</v>
      </c>
      <c r="K119" s="25" t="s">
        <v>69</v>
      </c>
      <c r="L119" s="25" t="s">
        <v>84</v>
      </c>
      <c r="M119" s="25" t="s">
        <v>83</v>
      </c>
      <c r="N119" s="25" t="s">
        <v>84</v>
      </c>
      <c r="O119" s="25">
        <v>91</v>
      </c>
      <c r="P119" s="25" t="s">
        <v>84</v>
      </c>
      <c r="Q119" s="25" t="s">
        <v>84</v>
      </c>
      <c r="R119" s="25" t="s">
        <v>72</v>
      </c>
      <c r="S119" s="25" t="s">
        <v>84</v>
      </c>
      <c r="T119" s="25">
        <v>91</v>
      </c>
      <c r="V119" s="25" t="s">
        <v>70</v>
      </c>
      <c r="X119" s="25" t="s">
        <v>80</v>
      </c>
      <c r="Y119" s="25" t="s">
        <v>79</v>
      </c>
    </row>
    <row r="120" spans="5:25" s="24" customFormat="1" ht="17" hidden="1" customHeight="1">
      <c r="E120" s="24">
        <v>903</v>
      </c>
      <c r="F120" s="25" t="s">
        <v>84</v>
      </c>
      <c r="G120" s="25" t="s">
        <v>76</v>
      </c>
      <c r="H120" s="25">
        <v>6</v>
      </c>
      <c r="I120" s="25" t="s">
        <v>80</v>
      </c>
      <c r="J120" s="25" t="s">
        <v>74</v>
      </c>
      <c r="K120" s="25" t="s">
        <v>69</v>
      </c>
      <c r="L120" s="25" t="s">
        <v>84</v>
      </c>
      <c r="M120" s="25" t="s">
        <v>83</v>
      </c>
      <c r="N120" s="25" t="s">
        <v>84</v>
      </c>
      <c r="O120" s="25">
        <v>91</v>
      </c>
      <c r="P120" s="25" t="s">
        <v>84</v>
      </c>
      <c r="Q120" s="25" t="s">
        <v>84</v>
      </c>
      <c r="R120" s="25" t="s">
        <v>72</v>
      </c>
      <c r="S120" s="25" t="s">
        <v>84</v>
      </c>
      <c r="T120" s="25">
        <v>91</v>
      </c>
      <c r="V120" s="25" t="s">
        <v>70</v>
      </c>
      <c r="X120" s="25" t="s">
        <v>80</v>
      </c>
      <c r="Y120" s="25" t="s">
        <v>79</v>
      </c>
    </row>
    <row r="121" spans="5:25" s="24" customFormat="1" ht="17" hidden="1" customHeight="1">
      <c r="E121" s="24">
        <v>904</v>
      </c>
      <c r="F121" s="25" t="s">
        <v>84</v>
      </c>
      <c r="G121" s="25" t="s">
        <v>76</v>
      </c>
      <c r="H121" s="25">
        <v>6</v>
      </c>
      <c r="I121" s="25" t="s">
        <v>80</v>
      </c>
      <c r="J121" s="25" t="s">
        <v>74</v>
      </c>
      <c r="K121" s="25" t="s">
        <v>69</v>
      </c>
      <c r="L121" s="25" t="s">
        <v>84</v>
      </c>
      <c r="M121" s="25" t="s">
        <v>83</v>
      </c>
      <c r="N121" s="25" t="s">
        <v>84</v>
      </c>
      <c r="O121" s="25">
        <v>91</v>
      </c>
      <c r="P121" s="25" t="s">
        <v>84</v>
      </c>
      <c r="Q121" s="25" t="s">
        <v>84</v>
      </c>
      <c r="R121" s="25" t="s">
        <v>72</v>
      </c>
      <c r="S121" s="25" t="s">
        <v>84</v>
      </c>
      <c r="T121" s="25">
        <v>91</v>
      </c>
      <c r="V121" s="25" t="s">
        <v>70</v>
      </c>
      <c r="X121" s="25" t="s">
        <v>80</v>
      </c>
      <c r="Y121" s="25" t="s">
        <v>79</v>
      </c>
    </row>
    <row r="122" spans="5:25" s="24" customFormat="1" ht="17" hidden="1" customHeight="1">
      <c r="E122" s="24">
        <v>905</v>
      </c>
      <c r="F122" s="25" t="s">
        <v>84</v>
      </c>
      <c r="G122" s="25" t="s">
        <v>76</v>
      </c>
      <c r="H122" s="25">
        <v>6</v>
      </c>
      <c r="I122" s="25" t="s">
        <v>80</v>
      </c>
      <c r="J122" s="25" t="s">
        <v>74</v>
      </c>
      <c r="K122" s="25" t="s">
        <v>69</v>
      </c>
      <c r="L122" s="25" t="s">
        <v>84</v>
      </c>
      <c r="M122" s="25" t="s">
        <v>83</v>
      </c>
      <c r="N122" s="25" t="s">
        <v>84</v>
      </c>
      <c r="O122" s="25">
        <v>91</v>
      </c>
      <c r="P122" s="25" t="s">
        <v>84</v>
      </c>
      <c r="Q122" s="25" t="s">
        <v>84</v>
      </c>
      <c r="R122" s="25" t="s">
        <v>72</v>
      </c>
      <c r="S122" s="25" t="s">
        <v>84</v>
      </c>
      <c r="T122" s="25">
        <v>91</v>
      </c>
      <c r="V122" s="25" t="s">
        <v>70</v>
      </c>
      <c r="X122" s="25" t="s">
        <v>80</v>
      </c>
      <c r="Y122" s="25" t="s">
        <v>79</v>
      </c>
    </row>
    <row r="123" spans="5:25" s="24" customFormat="1" ht="17" hidden="1" customHeight="1">
      <c r="E123" s="24">
        <v>906</v>
      </c>
      <c r="F123" s="25" t="s">
        <v>84</v>
      </c>
      <c r="G123" s="25" t="s">
        <v>76</v>
      </c>
      <c r="H123" s="25">
        <v>6</v>
      </c>
      <c r="I123" s="25" t="s">
        <v>80</v>
      </c>
      <c r="J123" s="25" t="s">
        <v>74</v>
      </c>
      <c r="K123" s="25" t="s">
        <v>69</v>
      </c>
      <c r="L123" s="25" t="s">
        <v>84</v>
      </c>
      <c r="M123" s="25" t="s">
        <v>83</v>
      </c>
      <c r="N123" s="25" t="s">
        <v>84</v>
      </c>
      <c r="O123" s="25">
        <v>91</v>
      </c>
      <c r="P123" s="25" t="s">
        <v>84</v>
      </c>
      <c r="Q123" s="25" t="s">
        <v>84</v>
      </c>
      <c r="R123" s="25" t="s">
        <v>72</v>
      </c>
      <c r="S123" s="25" t="s">
        <v>84</v>
      </c>
      <c r="T123" s="25">
        <v>91</v>
      </c>
      <c r="V123" s="25" t="s">
        <v>70</v>
      </c>
      <c r="X123" s="25" t="s">
        <v>80</v>
      </c>
      <c r="Y123" s="25" t="s">
        <v>79</v>
      </c>
    </row>
    <row r="124" spans="5:25" s="24" customFormat="1" ht="17" hidden="1" customHeight="1">
      <c r="E124" s="24">
        <v>907</v>
      </c>
      <c r="F124" s="25" t="s">
        <v>84</v>
      </c>
      <c r="G124" s="25" t="s">
        <v>76</v>
      </c>
      <c r="H124" s="25">
        <v>6</v>
      </c>
      <c r="I124" s="25" t="s">
        <v>80</v>
      </c>
      <c r="J124" s="25" t="s">
        <v>74</v>
      </c>
      <c r="K124" s="25" t="s">
        <v>69</v>
      </c>
      <c r="L124" s="25" t="s">
        <v>84</v>
      </c>
      <c r="M124" s="25" t="s">
        <v>83</v>
      </c>
      <c r="N124" s="25" t="s">
        <v>84</v>
      </c>
      <c r="O124" s="25">
        <v>91</v>
      </c>
      <c r="P124" s="25" t="s">
        <v>84</v>
      </c>
      <c r="Q124" s="25" t="s">
        <v>84</v>
      </c>
      <c r="R124" s="25" t="s">
        <v>72</v>
      </c>
      <c r="S124" s="25" t="s">
        <v>84</v>
      </c>
      <c r="T124" s="25">
        <v>91</v>
      </c>
      <c r="V124" s="25" t="s">
        <v>70</v>
      </c>
      <c r="X124" s="25" t="s">
        <v>80</v>
      </c>
      <c r="Y124" s="25" t="s">
        <v>79</v>
      </c>
    </row>
    <row r="125" spans="5:25" ht="17" hidden="1" customHeight="1"/>
    <row r="126" spans="5:25" hidden="1"/>
    <row r="127" spans="5:25" hidden="1"/>
    <row r="128" spans="5:25" hidden="1"/>
  </sheetData>
  <sheetProtection algorithmName="SHA-512" hashValue="Erx6wzNMWZBQtk50G7PBDphjYubxP4SLltv1FUaQR8CykHZvIzBlEbbv0McrNhCyv8B35UYoThYIZ5uZnBiMkw==" saltValue="qyjrZ4YzUg9oLokbIRcieQ==" spinCount="100000" sheet="1" objects="1" scenarios="1" selectLockedCells="1"/>
  <mergeCells count="21">
    <mergeCell ref="AA2:AC2"/>
    <mergeCell ref="AD2:AE2"/>
    <mergeCell ref="B3:D3"/>
    <mergeCell ref="E3:F3"/>
    <mergeCell ref="G3:I3"/>
    <mergeCell ref="J3:K3"/>
    <mergeCell ref="L3:N3"/>
    <mergeCell ref="O3:P3"/>
    <mergeCell ref="Q3:S3"/>
    <mergeCell ref="T3:U3"/>
    <mergeCell ref="B2:D2"/>
    <mergeCell ref="E2:I2"/>
    <mergeCell ref="J2:L2"/>
    <mergeCell ref="M2:O2"/>
    <mergeCell ref="P2:R2"/>
    <mergeCell ref="V2:Y2"/>
    <mergeCell ref="V3:X3"/>
    <mergeCell ref="Y3:AA3"/>
    <mergeCell ref="AB3:AE3"/>
    <mergeCell ref="B4:F4"/>
    <mergeCell ref="G4:AE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AH38"/>
  <sheetViews>
    <sheetView zoomScaleNormal="100" workbookViewId="0">
      <selection activeCell="W5" sqref="W5:Y5"/>
    </sheetView>
  </sheetViews>
  <sheetFormatPr defaultRowHeight="17"/>
  <cols>
    <col min="1" max="1" width="0.1796875" customWidth="1"/>
    <col min="2" max="31" width="3.6328125" customWidth="1"/>
    <col min="32" max="32" width="0.36328125" hidden="1" customWidth="1"/>
    <col min="33" max="34" width="4.6328125" hidden="1" customWidth="1"/>
    <col min="35" max="36" width="0" hidden="1" customWidth="1"/>
  </cols>
  <sheetData>
    <row r="1" spans="2:31" ht="1" customHeight="1" thickBot="1">
      <c r="B1" s="23"/>
    </row>
    <row r="2" spans="2:31" ht="14" customHeight="1">
      <c r="B2" s="218" t="s">
        <v>85</v>
      </c>
      <c r="C2" s="219"/>
      <c r="D2" s="219"/>
      <c r="E2" s="219"/>
      <c r="F2" s="219"/>
      <c r="G2" s="276"/>
      <c r="H2" s="275" t="s">
        <v>86</v>
      </c>
      <c r="I2" s="219"/>
      <c r="J2" s="276"/>
      <c r="K2" s="307" t="s">
        <v>87</v>
      </c>
      <c r="L2" s="308"/>
      <c r="M2" s="175"/>
      <c r="N2" s="39" t="str">
        <f>IF(M2=1,"B1",IF(M2=2, "B2",IF(M2=3,"B34",IF(M2=4,"B57",IF(M2=5,"B89","")))))</f>
        <v/>
      </c>
      <c r="O2" s="305" t="s">
        <v>18</v>
      </c>
      <c r="P2" s="306"/>
      <c r="Q2" s="40"/>
      <c r="R2" s="303" t="str">
        <f>S23</f>
        <v/>
      </c>
      <c r="S2" s="304"/>
      <c r="T2" s="291" t="s">
        <v>88</v>
      </c>
      <c r="U2" s="292"/>
      <c r="V2" s="293"/>
      <c r="W2" s="277" t="s">
        <v>89</v>
      </c>
      <c r="X2" s="278"/>
      <c r="Y2" s="279"/>
      <c r="Z2" s="294" t="s">
        <v>90</v>
      </c>
      <c r="AA2" s="295"/>
      <c r="AB2" s="295"/>
      <c r="AC2" s="295"/>
      <c r="AD2" s="295"/>
      <c r="AE2" s="296"/>
    </row>
    <row r="3" spans="2:31" ht="14" customHeight="1" thickBot="1">
      <c r="B3" s="336" t="s">
        <v>91</v>
      </c>
      <c r="C3" s="337"/>
      <c r="D3" s="337"/>
      <c r="E3" s="337"/>
      <c r="F3" s="337"/>
      <c r="G3" s="338"/>
      <c r="H3" s="321"/>
      <c r="I3" s="322"/>
      <c r="J3" s="323"/>
      <c r="K3" s="312" t="s">
        <v>92</v>
      </c>
      <c r="L3" s="313"/>
      <c r="M3" s="313"/>
      <c r="N3" s="314"/>
      <c r="O3" s="324" t="s">
        <v>93</v>
      </c>
      <c r="P3" s="325"/>
      <c r="Q3" s="325"/>
      <c r="R3" s="325"/>
      <c r="S3" s="326"/>
      <c r="T3" s="285"/>
      <c r="U3" s="286"/>
      <c r="V3" s="287"/>
      <c r="W3" s="288"/>
      <c r="X3" s="289"/>
      <c r="Y3" s="290"/>
      <c r="Z3" s="297"/>
      <c r="AA3" s="298"/>
      <c r="AB3" s="298"/>
      <c r="AC3" s="298"/>
      <c r="AD3" s="298"/>
      <c r="AE3" s="299"/>
    </row>
    <row r="4" spans="2:31" ht="14" customHeight="1">
      <c r="B4" s="339"/>
      <c r="C4" s="340"/>
      <c r="D4" s="340"/>
      <c r="E4" s="340"/>
      <c r="F4" s="340"/>
      <c r="G4" s="341"/>
      <c r="H4" s="333" t="s">
        <v>94</v>
      </c>
      <c r="I4" s="334"/>
      <c r="J4" s="335"/>
      <c r="K4" s="315"/>
      <c r="L4" s="316"/>
      <c r="M4" s="316"/>
      <c r="N4" s="317"/>
      <c r="O4" s="327"/>
      <c r="P4" s="328"/>
      <c r="Q4" s="328"/>
      <c r="R4" s="328"/>
      <c r="S4" s="329"/>
      <c r="T4" s="291" t="s">
        <v>95</v>
      </c>
      <c r="U4" s="292"/>
      <c r="V4" s="293"/>
      <c r="W4" s="277" t="s">
        <v>96</v>
      </c>
      <c r="X4" s="278"/>
      <c r="Y4" s="279"/>
      <c r="Z4" s="297"/>
      <c r="AA4" s="298"/>
      <c r="AB4" s="298"/>
      <c r="AC4" s="298"/>
      <c r="AD4" s="298"/>
      <c r="AE4" s="299"/>
    </row>
    <row r="5" spans="2:31" ht="14" customHeight="1" thickBot="1">
      <c r="B5" s="342" t="s">
        <v>520</v>
      </c>
      <c r="C5" s="343"/>
      <c r="D5" s="343"/>
      <c r="E5" s="343"/>
      <c r="F5" s="344"/>
      <c r="G5" s="345"/>
      <c r="H5" s="41"/>
      <c r="I5" s="42"/>
      <c r="J5" s="42"/>
      <c r="K5" s="318"/>
      <c r="L5" s="319"/>
      <c r="M5" s="319"/>
      <c r="N5" s="320"/>
      <c r="O5" s="330"/>
      <c r="P5" s="331"/>
      <c r="Q5" s="331"/>
      <c r="R5" s="331"/>
      <c r="S5" s="332"/>
      <c r="T5" s="285"/>
      <c r="U5" s="286"/>
      <c r="V5" s="287"/>
      <c r="W5" s="288"/>
      <c r="X5" s="289"/>
      <c r="Y5" s="290"/>
      <c r="Z5" s="300"/>
      <c r="AA5" s="301"/>
      <c r="AB5" s="301"/>
      <c r="AC5" s="301"/>
      <c r="AD5" s="301"/>
      <c r="AE5" s="302"/>
    </row>
    <row r="6" spans="2:31" ht="14" customHeight="1" thickBot="1">
      <c r="B6" s="309" t="s">
        <v>24</v>
      </c>
      <c r="C6" s="310"/>
      <c r="D6" s="310"/>
      <c r="E6" s="310"/>
      <c r="F6" s="310"/>
      <c r="G6" s="311"/>
      <c r="H6" s="280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2"/>
    </row>
    <row r="7" spans="2:31" ht="17" hidden="1" customHeight="1">
      <c r="B7" s="23"/>
    </row>
    <row r="8" spans="2:31" ht="17" hidden="1" customHeight="1">
      <c r="B8" s="23"/>
    </row>
    <row r="9" spans="2:31" ht="17" hidden="1" customHeight="1">
      <c r="B9" s="23"/>
    </row>
    <row r="10" spans="2:31" ht="17" hidden="1" customHeight="1">
      <c r="B10" s="178"/>
      <c r="C10" s="178"/>
      <c r="D10" s="178"/>
      <c r="E10" s="178"/>
      <c r="F10" s="177"/>
      <c r="G10" s="178"/>
      <c r="H10" s="45"/>
      <c r="I10" s="45"/>
      <c r="J10" s="45"/>
      <c r="K10" s="46"/>
    </row>
    <row r="11" spans="2:31" s="24" customFormat="1" ht="17" hidden="1" customHeight="1"/>
    <row r="12" spans="2:31" s="24" customFormat="1" ht="17" hidden="1" customHeight="1">
      <c r="B12" s="176" t="s">
        <v>97</v>
      </c>
      <c r="S12" s="48" t="str">
        <f>IF(Q2=11, "一上","")</f>
        <v/>
      </c>
      <c r="T12" s="49">
        <f>IF(Q2=11,C13,0)</f>
        <v>0</v>
      </c>
      <c r="U12" s="50">
        <f>IF(Q2=11,D13,0)</f>
        <v>0</v>
      </c>
    </row>
    <row r="13" spans="2:31" s="24" customFormat="1" hidden="1">
      <c r="B13" s="34">
        <v>11</v>
      </c>
      <c r="C13" s="34">
        <v>4</v>
      </c>
      <c r="D13" s="283">
        <v>4.33</v>
      </c>
      <c r="E13" s="284"/>
      <c r="I13" s="30"/>
      <c r="J13" s="30"/>
      <c r="K13" s="30"/>
      <c r="L13" s="30"/>
      <c r="M13" s="30"/>
      <c r="N13" s="30"/>
      <c r="O13" s="30"/>
      <c r="P13" s="30"/>
      <c r="Q13" s="30"/>
      <c r="S13" s="48" t="str">
        <f>IF(Q2=12, "一下","")</f>
        <v/>
      </c>
      <c r="T13" s="49">
        <f>IF(Q2=12,C14,0)</f>
        <v>0</v>
      </c>
      <c r="U13" s="50">
        <f>IF(Q2=12,D14,0)</f>
        <v>0</v>
      </c>
    </row>
    <row r="14" spans="2:31" s="24" customFormat="1" hidden="1">
      <c r="B14" s="34">
        <v>12</v>
      </c>
      <c r="C14" s="34">
        <v>9</v>
      </c>
      <c r="D14" s="283">
        <v>11.04</v>
      </c>
      <c r="E14" s="284"/>
      <c r="I14" s="30"/>
      <c r="J14" s="30"/>
      <c r="K14" s="30"/>
      <c r="L14" s="30"/>
      <c r="M14" s="30"/>
      <c r="N14" s="30"/>
      <c r="O14" s="30"/>
      <c r="P14" s="30"/>
      <c r="Q14" s="30"/>
      <c r="S14" s="48" t="str">
        <f>IF(Q2=21, "二上","")</f>
        <v/>
      </c>
      <c r="T14" s="49">
        <f>IF(Q2=21,C15,0)</f>
        <v>0</v>
      </c>
      <c r="U14" s="50">
        <f>IF(Q2=21,D15,0)</f>
        <v>0</v>
      </c>
    </row>
    <row r="15" spans="2:31" s="24" customFormat="1" hidden="1">
      <c r="B15" s="34">
        <v>21</v>
      </c>
      <c r="C15" s="34">
        <v>16</v>
      </c>
      <c r="D15" s="283">
        <v>14.98</v>
      </c>
      <c r="E15" s="284"/>
      <c r="I15" s="30"/>
      <c r="J15" s="30"/>
      <c r="K15" s="30"/>
      <c r="L15" s="30"/>
      <c r="M15" s="30"/>
      <c r="N15" s="30"/>
      <c r="O15" s="30"/>
      <c r="P15" s="30"/>
      <c r="Q15" s="30"/>
      <c r="S15" s="48" t="str">
        <f>IF(Q2=22, "二下","")</f>
        <v/>
      </c>
      <c r="T15" s="49">
        <f>IF(Q2=22,C16,0)</f>
        <v>0</v>
      </c>
      <c r="U15" s="50">
        <f>IF(Q2=22,D16,0)</f>
        <v>0</v>
      </c>
    </row>
    <row r="16" spans="2:31" s="24" customFormat="1" hidden="1">
      <c r="B16" s="34">
        <v>22</v>
      </c>
      <c r="C16" s="34">
        <v>23</v>
      </c>
      <c r="D16" s="283">
        <v>24</v>
      </c>
      <c r="E16" s="284"/>
      <c r="I16" s="30"/>
      <c r="J16" s="30"/>
      <c r="K16" s="30"/>
      <c r="L16" s="30"/>
      <c r="M16" s="30"/>
      <c r="N16" s="30"/>
      <c r="O16" s="30"/>
      <c r="P16" s="30"/>
      <c r="Q16" s="30"/>
      <c r="S16" s="48" t="str">
        <f>IF(Q2=3, "小三","")</f>
        <v/>
      </c>
      <c r="T16" s="49">
        <f>IF(Q2=3,C17,0)</f>
        <v>0</v>
      </c>
      <c r="U16" s="50">
        <f>IF(Q2=3,D17,0)</f>
        <v>0</v>
      </c>
    </row>
    <row r="17" spans="2:21" s="24" customFormat="1" hidden="1">
      <c r="B17" s="34">
        <v>31</v>
      </c>
      <c r="C17" s="34">
        <v>18</v>
      </c>
      <c r="D17" s="283">
        <v>18.59</v>
      </c>
      <c r="E17" s="284"/>
      <c r="I17" s="30"/>
      <c r="J17" s="30"/>
      <c r="K17" s="30"/>
      <c r="L17" s="30"/>
      <c r="M17" s="30"/>
      <c r="N17" s="30"/>
      <c r="O17" s="30"/>
      <c r="P17" s="30"/>
      <c r="Q17" s="30"/>
      <c r="S17" s="48" t="str">
        <f>IF(Q2=4, "小四","")</f>
        <v/>
      </c>
      <c r="T17" s="49">
        <f>IF(Q2=4,C18,0)</f>
        <v>0</v>
      </c>
      <c r="U17" s="50">
        <f>IF(Q2=4,D18,0)</f>
        <v>0</v>
      </c>
    </row>
    <row r="18" spans="2:21" s="24" customFormat="1" hidden="1">
      <c r="B18" s="34">
        <v>41</v>
      </c>
      <c r="C18" s="34">
        <v>31</v>
      </c>
      <c r="D18" s="283">
        <v>30.6</v>
      </c>
      <c r="E18" s="284"/>
      <c r="I18" s="30"/>
      <c r="J18" s="30"/>
      <c r="K18" s="30"/>
      <c r="L18" s="30"/>
      <c r="M18" s="30"/>
      <c r="N18" s="30"/>
      <c r="O18" s="30"/>
      <c r="P18" s="30"/>
      <c r="Q18" s="30"/>
      <c r="S18" s="48" t="str">
        <f>IF(Q2=5, "小五","")</f>
        <v/>
      </c>
      <c r="T18" s="49">
        <f>IF(Q2=5,C19,0)</f>
        <v>0</v>
      </c>
      <c r="U18" s="50">
        <f>IF(Q2=5,D19,0)</f>
        <v>0</v>
      </c>
    </row>
    <row r="19" spans="2:21" s="24" customFormat="1" hidden="1">
      <c r="B19" s="34">
        <v>51</v>
      </c>
      <c r="C19" s="34">
        <v>26</v>
      </c>
      <c r="D19" s="283">
        <v>26.7</v>
      </c>
      <c r="E19" s="284"/>
      <c r="I19" s="30"/>
      <c r="J19" s="30"/>
      <c r="K19" s="30"/>
      <c r="L19" s="30"/>
      <c r="M19" s="30"/>
      <c r="N19" s="30"/>
      <c r="O19" s="30"/>
      <c r="P19" s="30"/>
      <c r="Q19" s="30"/>
      <c r="S19" s="48" t="str">
        <f>IF(Q2=6, "小六","")</f>
        <v/>
      </c>
      <c r="T19" s="49">
        <f>IF(Q2=6,C20,0)</f>
        <v>0</v>
      </c>
      <c r="U19" s="50">
        <f>IF(Q2=6,D20,0)</f>
        <v>0</v>
      </c>
    </row>
    <row r="20" spans="2:21" s="24" customFormat="1" hidden="1">
      <c r="B20" s="34">
        <v>61</v>
      </c>
      <c r="C20" s="34">
        <v>34</v>
      </c>
      <c r="D20" s="283">
        <v>35.04</v>
      </c>
      <c r="E20" s="284"/>
      <c r="I20" s="30"/>
      <c r="J20" s="30"/>
      <c r="K20" s="30"/>
      <c r="L20" s="30"/>
      <c r="M20" s="30"/>
      <c r="N20" s="30"/>
      <c r="O20" s="30"/>
      <c r="P20" s="30"/>
      <c r="Q20" s="30"/>
      <c r="S20" s="48" t="str">
        <f>IF(Q2=7, "國一","")</f>
        <v/>
      </c>
      <c r="T20" s="49">
        <f>IF(Q2=7,C21,0)</f>
        <v>0</v>
      </c>
      <c r="U20" s="50">
        <f>IF(Q2=7,D21,0)</f>
        <v>0</v>
      </c>
    </row>
    <row r="21" spans="2:21" s="24" customFormat="1" hidden="1">
      <c r="B21" s="34">
        <v>71</v>
      </c>
      <c r="C21" s="34">
        <v>34</v>
      </c>
      <c r="D21" s="283">
        <v>35.25</v>
      </c>
      <c r="E21" s="284"/>
      <c r="I21" s="30"/>
      <c r="J21" s="30"/>
      <c r="K21" s="30"/>
      <c r="L21" s="30"/>
      <c r="M21" s="30"/>
      <c r="N21" s="30"/>
      <c r="O21" s="30"/>
      <c r="P21" s="30"/>
      <c r="Q21" s="30"/>
      <c r="S21" s="48" t="str">
        <f>IF(Q2=8, "國二","")</f>
        <v/>
      </c>
      <c r="T21" s="49">
        <f>IF(Q2=8,C22,0)</f>
        <v>0</v>
      </c>
      <c r="U21" s="50">
        <f>IF(Q2=8,D22,0)</f>
        <v>0</v>
      </c>
    </row>
    <row r="22" spans="2:21" s="24" customFormat="1" hidden="1">
      <c r="B22" s="34">
        <v>81</v>
      </c>
      <c r="C22" s="34">
        <v>19</v>
      </c>
      <c r="D22" s="283">
        <v>21.13</v>
      </c>
      <c r="E22" s="284"/>
      <c r="I22" s="30"/>
      <c r="J22" s="30"/>
      <c r="K22" s="30"/>
      <c r="L22" s="30"/>
      <c r="M22" s="30"/>
      <c r="N22" s="30"/>
      <c r="O22" s="30"/>
      <c r="P22" s="30"/>
      <c r="Q22" s="30"/>
      <c r="S22" s="48" t="str">
        <f>IF(Q2=9, "國三","")</f>
        <v/>
      </c>
      <c r="T22" s="49">
        <f>IF(Q2=9,C23,0)</f>
        <v>0</v>
      </c>
      <c r="U22" s="50">
        <f>IF(Q2=9,D23,0)</f>
        <v>0</v>
      </c>
    </row>
    <row r="23" spans="2:21" s="24" customFormat="1" hidden="1">
      <c r="B23" s="34">
        <v>91</v>
      </c>
      <c r="C23" s="34">
        <v>24</v>
      </c>
      <c r="D23" s="283">
        <v>28.38</v>
      </c>
      <c r="E23" s="284"/>
      <c r="I23" s="30"/>
      <c r="J23" s="30"/>
      <c r="K23" s="30"/>
      <c r="L23" s="30"/>
      <c r="M23" s="30"/>
      <c r="N23" s="30"/>
      <c r="O23" s="30"/>
      <c r="P23" s="30"/>
      <c r="Q23" s="30"/>
      <c r="S23" s="51" t="str">
        <f>CONCATENATE(S12,S13,S14,S15,S16,S17,S18,S19,S20,S21,S22)</f>
        <v/>
      </c>
      <c r="T23" s="52">
        <f>SUM(T12:T22)</f>
        <v>0</v>
      </c>
      <c r="U23" s="53">
        <f>SUM(U12:U22)</f>
        <v>0</v>
      </c>
    </row>
    <row r="24" spans="2:21" s="24" customFormat="1" hidden="1">
      <c r="I24" s="30"/>
      <c r="J24" s="30"/>
      <c r="K24" s="30"/>
      <c r="L24" s="30"/>
      <c r="M24" s="30"/>
      <c r="N24" s="30"/>
      <c r="O24" s="30"/>
      <c r="P24" s="30"/>
      <c r="Q24" s="30"/>
    </row>
    <row r="25" spans="2:21" hidden="1"/>
    <row r="26" spans="2:21" hidden="1"/>
    <row r="27" spans="2:21" hidden="1"/>
    <row r="28" spans="2:21" hidden="1"/>
    <row r="29" spans="2:21" hidden="1"/>
    <row r="30" spans="2:21" hidden="1"/>
    <row r="31" spans="2:21" hidden="1"/>
    <row r="32" spans="2:21" hidden="1"/>
    <row r="33" hidden="1"/>
    <row r="34" hidden="1"/>
    <row r="35" hidden="1"/>
    <row r="36" hidden="1"/>
    <row r="37" hidden="1"/>
    <row r="38" hidden="1"/>
  </sheetData>
  <sheetProtection algorithmName="SHA-512" hashValue="dRHKhDinGoQlhoaMI7BajOBS84PRIgp+AuX8XasL8UazJK2W4x9wviyx2/ZAa3UEjiV7RLn94qOU7ytSCUJ6mw==" saltValue="ZCUpcv36rGJ1N15P1Mm1ZA==" spinCount="100000" sheet="1" formatRows="0" selectLockedCells="1"/>
  <mergeCells count="34">
    <mergeCell ref="B6:G6"/>
    <mergeCell ref="D22:E22"/>
    <mergeCell ref="K3:N5"/>
    <mergeCell ref="H3:J3"/>
    <mergeCell ref="O3:S5"/>
    <mergeCell ref="H4:J4"/>
    <mergeCell ref="B3:G4"/>
    <mergeCell ref="B5:E5"/>
    <mergeCell ref="F5:G5"/>
    <mergeCell ref="D23:E23"/>
    <mergeCell ref="D13:E13"/>
    <mergeCell ref="D14:E14"/>
    <mergeCell ref="D15:E15"/>
    <mergeCell ref="D16:E16"/>
    <mergeCell ref="D17:E17"/>
    <mergeCell ref="D18:E18"/>
    <mergeCell ref="D19:E19"/>
    <mergeCell ref="D21:E21"/>
    <mergeCell ref="H2:J2"/>
    <mergeCell ref="W4:Y4"/>
    <mergeCell ref="B2:G2"/>
    <mergeCell ref="H6:AE6"/>
    <mergeCell ref="D20:E20"/>
    <mergeCell ref="T3:V3"/>
    <mergeCell ref="W3:Y3"/>
    <mergeCell ref="T4:V4"/>
    <mergeCell ref="Z2:AE5"/>
    <mergeCell ref="W5:Y5"/>
    <mergeCell ref="T2:V2"/>
    <mergeCell ref="W2:Y2"/>
    <mergeCell ref="R2:S2"/>
    <mergeCell ref="O2:P2"/>
    <mergeCell ref="K2:L2"/>
    <mergeCell ref="T5:V5"/>
  </mergeCells>
  <phoneticPr fontId="1" type="noConversion"/>
  <pageMargins left="0" right="0" top="0.15748031496062992" bottom="0.15748031496062992" header="0.31496062992125984" footer="0.31496062992125984"/>
  <pageSetup paperSize="9" scale="9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G143"/>
  <sheetViews>
    <sheetView workbookViewId="0">
      <selection activeCell="W3" sqref="W3:Y3"/>
    </sheetView>
  </sheetViews>
  <sheetFormatPr defaultRowHeight="17"/>
  <cols>
    <col min="1" max="1" width="0.1796875" customWidth="1"/>
    <col min="2" max="31" width="3.6328125" customWidth="1"/>
    <col min="32" max="32" width="0.36328125" hidden="1" customWidth="1"/>
    <col min="33" max="33" width="0.1796875" hidden="1" customWidth="1"/>
    <col min="34" max="34" width="0" hidden="1" customWidth="1"/>
  </cols>
  <sheetData>
    <row r="1" spans="2:31" ht="1" customHeight="1" thickBot="1">
      <c r="B1" s="23"/>
    </row>
    <row r="2" spans="2:31" ht="14" customHeight="1">
      <c r="B2" s="377" t="s">
        <v>85</v>
      </c>
      <c r="C2" s="378"/>
      <c r="D2" s="378"/>
      <c r="E2" s="378"/>
      <c r="F2" s="378"/>
      <c r="G2" s="379"/>
      <c r="H2" s="380" t="s">
        <v>86</v>
      </c>
      <c r="I2" s="378"/>
      <c r="J2" s="379"/>
      <c r="K2" s="381" t="s">
        <v>94</v>
      </c>
      <c r="L2" s="382"/>
      <c r="M2" s="383"/>
      <c r="N2" s="54" t="s">
        <v>98</v>
      </c>
      <c r="O2" s="55"/>
      <c r="P2" s="56"/>
      <c r="Q2" s="57" t="str">
        <f>IF(P2=1,"A12",IF(P2=2, "A39",""))</f>
        <v/>
      </c>
      <c r="R2" s="384" t="s">
        <v>18</v>
      </c>
      <c r="S2" s="385"/>
      <c r="T2" s="386" t="s">
        <v>99</v>
      </c>
      <c r="U2" s="387"/>
      <c r="V2" s="388"/>
      <c r="W2" s="381" t="s">
        <v>100</v>
      </c>
      <c r="X2" s="382"/>
      <c r="Y2" s="383"/>
      <c r="Z2" s="357" t="s">
        <v>101</v>
      </c>
      <c r="AA2" s="358"/>
      <c r="AB2" s="358"/>
      <c r="AC2" s="358"/>
      <c r="AD2" s="358"/>
      <c r="AE2" s="359"/>
    </row>
    <row r="3" spans="2:31" ht="14" customHeight="1">
      <c r="B3" s="363" t="s">
        <v>102</v>
      </c>
      <c r="C3" s="364"/>
      <c r="D3" s="364"/>
      <c r="E3" s="364"/>
      <c r="F3" s="364"/>
      <c r="G3" s="365"/>
      <c r="H3" s="321"/>
      <c r="I3" s="322"/>
      <c r="J3" s="323"/>
      <c r="K3" s="58"/>
      <c r="L3" s="59"/>
      <c r="M3" s="60"/>
      <c r="N3" s="366" t="s">
        <v>103</v>
      </c>
      <c r="O3" s="367"/>
      <c r="P3" s="367"/>
      <c r="Q3" s="368"/>
      <c r="R3" s="369" t="str">
        <f>IF(I17=1,VLOOKUP(J15,E30:S137,8,FALSE),"")</f>
        <v/>
      </c>
      <c r="S3" s="370"/>
      <c r="T3" s="371"/>
      <c r="U3" s="372"/>
      <c r="V3" s="373"/>
      <c r="W3" s="374"/>
      <c r="X3" s="375"/>
      <c r="Y3" s="376"/>
      <c r="Z3" s="360"/>
      <c r="AA3" s="361"/>
      <c r="AB3" s="361"/>
      <c r="AC3" s="361"/>
      <c r="AD3" s="361"/>
      <c r="AE3" s="362"/>
    </row>
    <row r="4" spans="2:31" ht="14" customHeight="1" thickBot="1">
      <c r="B4" s="351" t="s">
        <v>17</v>
      </c>
      <c r="C4" s="352"/>
      <c r="D4" s="352"/>
      <c r="E4" s="353"/>
      <c r="F4" s="61"/>
      <c r="G4" s="354" t="s">
        <v>24</v>
      </c>
      <c r="H4" s="355"/>
      <c r="I4" s="355"/>
      <c r="J4" s="356"/>
      <c r="K4" s="346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8"/>
    </row>
    <row r="5" spans="2:31" ht="17" hidden="1" customHeight="1">
      <c r="B5" s="23"/>
    </row>
    <row r="6" spans="2:31" ht="17" hidden="1" customHeight="1">
      <c r="B6" s="23"/>
    </row>
    <row r="7" spans="2:31" ht="17" hidden="1" customHeight="1">
      <c r="B7" s="23"/>
    </row>
    <row r="8" spans="2:31" ht="17" hidden="1" customHeight="1">
      <c r="B8" s="23"/>
    </row>
    <row r="9" spans="2:31" ht="17" hidden="1" customHeight="1">
      <c r="B9" s="23"/>
    </row>
    <row r="10" spans="2:31" ht="17" hidden="1" customHeight="1">
      <c r="B10" s="23"/>
    </row>
    <row r="11" spans="2:31" ht="17" hidden="1" customHeight="1">
      <c r="B11" s="23"/>
    </row>
    <row r="12" spans="2:31" ht="17" hidden="1" customHeight="1">
      <c r="B12" s="23"/>
    </row>
    <row r="13" spans="2:31" s="24" customFormat="1" ht="17" hidden="1" customHeight="1"/>
    <row r="14" spans="2:31" s="24" customFormat="1" ht="17" hidden="1" customHeight="1"/>
    <row r="15" spans="2:31" s="24" customFormat="1" hidden="1">
      <c r="B15" s="62" t="s">
        <v>102</v>
      </c>
      <c r="I15" s="25" t="s">
        <v>28</v>
      </c>
      <c r="J15" s="24">
        <f>F4*100+L3</f>
        <v>0</v>
      </c>
      <c r="S15" s="31"/>
      <c r="T15" s="63">
        <f>IF(J16=11,C16,0)</f>
        <v>0</v>
      </c>
    </row>
    <row r="16" spans="2:31" s="24" customFormat="1" hidden="1">
      <c r="B16" s="34">
        <v>11</v>
      </c>
      <c r="C16" s="349">
        <v>151</v>
      </c>
      <c r="D16" s="350"/>
      <c r="I16" s="64" t="s">
        <v>28</v>
      </c>
      <c r="J16" s="30" t="str">
        <f>IF(I17=1,VLOOKUP(J15,E30:S137,7,FALSE),"")</f>
        <v/>
      </c>
      <c r="K16" s="30"/>
      <c r="L16" s="30"/>
      <c r="M16" s="30"/>
      <c r="N16" s="30"/>
      <c r="O16" s="30"/>
      <c r="P16" s="30"/>
      <c r="Q16" s="30"/>
      <c r="S16" s="31"/>
      <c r="T16" s="63">
        <f>IF(J16=12,C17,0)</f>
        <v>0</v>
      </c>
    </row>
    <row r="17" spans="2:25" s="24" customFormat="1" hidden="1">
      <c r="B17" s="34">
        <v>12</v>
      </c>
      <c r="C17" s="349">
        <v>304</v>
      </c>
      <c r="D17" s="350"/>
      <c r="I17" s="30">
        <f>IF(AND(J15&gt;100,F4*L3&gt;0,F4&lt;10,L3&lt;13),1,0)</f>
        <v>0</v>
      </c>
      <c r="J17" s="30"/>
      <c r="K17" s="30"/>
      <c r="L17" s="30"/>
      <c r="M17" s="30"/>
      <c r="N17" s="30"/>
      <c r="O17" s="30"/>
      <c r="P17" s="30"/>
      <c r="Q17" s="30"/>
      <c r="S17" s="31"/>
      <c r="T17" s="63">
        <f>IF(J16=21,C18,0)</f>
        <v>0</v>
      </c>
    </row>
    <row r="18" spans="2:25" s="24" customFormat="1" hidden="1">
      <c r="B18" s="34">
        <v>21</v>
      </c>
      <c r="C18" s="349">
        <v>849</v>
      </c>
      <c r="D18" s="350"/>
      <c r="I18" s="30"/>
      <c r="J18" s="30"/>
      <c r="K18" s="30"/>
      <c r="L18" s="30"/>
      <c r="M18" s="30"/>
      <c r="N18" s="30"/>
      <c r="O18" s="30"/>
      <c r="P18" s="30"/>
      <c r="Q18" s="30"/>
      <c r="S18" s="31"/>
      <c r="T18" s="63">
        <f>IF(J16=22,C19,0)</f>
        <v>0</v>
      </c>
    </row>
    <row r="19" spans="2:25" s="24" customFormat="1" hidden="1">
      <c r="B19" s="34">
        <v>22</v>
      </c>
      <c r="C19" s="349">
        <v>1064</v>
      </c>
      <c r="D19" s="350"/>
      <c r="I19" s="30"/>
      <c r="J19" s="30"/>
      <c r="K19" s="30"/>
      <c r="L19" s="30"/>
      <c r="M19" s="30"/>
      <c r="N19" s="30"/>
      <c r="O19" s="30"/>
      <c r="P19" s="30"/>
      <c r="Q19" s="30"/>
      <c r="S19" s="31"/>
      <c r="T19" s="63">
        <f>IF(J16=31,C20,0)</f>
        <v>0</v>
      </c>
    </row>
    <row r="20" spans="2:25" s="24" customFormat="1" hidden="1">
      <c r="B20" s="34">
        <v>31</v>
      </c>
      <c r="C20" s="349">
        <v>1602</v>
      </c>
      <c r="D20" s="350"/>
      <c r="I20" s="30"/>
      <c r="J20" s="30"/>
      <c r="K20" s="30"/>
      <c r="L20" s="30"/>
      <c r="M20" s="30"/>
      <c r="N20" s="30"/>
      <c r="O20" s="30"/>
      <c r="P20" s="30"/>
      <c r="Q20" s="30"/>
      <c r="S20" s="31"/>
      <c r="T20" s="63">
        <f>IF(J16=41,C21,0)</f>
        <v>0</v>
      </c>
    </row>
    <row r="21" spans="2:25" s="24" customFormat="1" hidden="1">
      <c r="B21" s="34">
        <v>41</v>
      </c>
      <c r="C21" s="349">
        <v>2049</v>
      </c>
      <c r="D21" s="350"/>
      <c r="I21" s="30"/>
      <c r="J21" s="30"/>
      <c r="K21" s="30"/>
      <c r="L21" s="30"/>
      <c r="M21" s="30"/>
      <c r="N21" s="30"/>
      <c r="O21" s="30"/>
      <c r="P21" s="30"/>
      <c r="Q21" s="30"/>
      <c r="S21" s="31"/>
      <c r="T21" s="63">
        <f>IF(J16=51,C22,0)</f>
        <v>0</v>
      </c>
    </row>
    <row r="22" spans="2:25" s="24" customFormat="1" hidden="1">
      <c r="B22" s="34">
        <v>51</v>
      </c>
      <c r="C22" s="349">
        <v>2476</v>
      </c>
      <c r="D22" s="350"/>
      <c r="I22" s="30"/>
      <c r="J22" s="30"/>
      <c r="K22" s="30"/>
      <c r="L22" s="30"/>
      <c r="M22" s="30"/>
      <c r="N22" s="30"/>
      <c r="O22" s="30"/>
      <c r="P22" s="30"/>
      <c r="Q22" s="30"/>
      <c r="S22" s="31"/>
      <c r="T22" s="63">
        <f>IF(J16=61,C23,0)</f>
        <v>0</v>
      </c>
    </row>
    <row r="23" spans="2:25" s="24" customFormat="1" hidden="1">
      <c r="B23" s="34">
        <v>61</v>
      </c>
      <c r="C23" s="349">
        <v>2678</v>
      </c>
      <c r="D23" s="350"/>
      <c r="I23" s="30"/>
      <c r="J23" s="30"/>
      <c r="K23" s="30"/>
      <c r="L23" s="30"/>
      <c r="M23" s="30"/>
      <c r="N23" s="30"/>
      <c r="O23" s="30"/>
      <c r="P23" s="30"/>
      <c r="Q23" s="30"/>
      <c r="S23" s="31"/>
      <c r="T23" s="63">
        <f>IF(J16=71,C24,0)</f>
        <v>0</v>
      </c>
    </row>
    <row r="24" spans="2:25" s="24" customFormat="1" hidden="1">
      <c r="B24" s="34">
        <v>71</v>
      </c>
      <c r="C24" s="349">
        <v>2933</v>
      </c>
      <c r="D24" s="350"/>
      <c r="I24" s="30"/>
      <c r="J24" s="30"/>
      <c r="K24" s="30"/>
      <c r="L24" s="30"/>
      <c r="M24" s="30"/>
      <c r="N24" s="30"/>
      <c r="O24" s="30"/>
      <c r="P24" s="30"/>
      <c r="Q24" s="30"/>
      <c r="S24" s="31"/>
      <c r="T24" s="63">
        <f>IF(J16=81,C25,0)</f>
        <v>0</v>
      </c>
    </row>
    <row r="25" spans="2:25" s="24" customFormat="1" hidden="1">
      <c r="B25" s="34">
        <v>81</v>
      </c>
      <c r="C25" s="349">
        <v>2902</v>
      </c>
      <c r="D25" s="350"/>
      <c r="I25" s="30"/>
      <c r="J25" s="30"/>
      <c r="K25" s="30"/>
      <c r="L25" s="30"/>
      <c r="M25" s="30"/>
      <c r="N25" s="30"/>
      <c r="O25" s="30"/>
      <c r="P25" s="30"/>
      <c r="Q25" s="30"/>
      <c r="S25" s="31"/>
      <c r="T25" s="63">
        <f>IF(J16=91,C26,0)</f>
        <v>0</v>
      </c>
    </row>
    <row r="26" spans="2:25" s="24" customFormat="1" hidden="1">
      <c r="B26" s="34">
        <v>91</v>
      </c>
      <c r="C26" s="349">
        <v>3165</v>
      </c>
      <c r="D26" s="350"/>
      <c r="I26" s="30"/>
      <c r="J26" s="30"/>
      <c r="K26" s="30"/>
      <c r="L26" s="30"/>
      <c r="M26" s="30"/>
      <c r="N26" s="30"/>
      <c r="O26" s="30"/>
      <c r="P26" s="30"/>
      <c r="Q26" s="30"/>
      <c r="S26" s="25"/>
      <c r="T26" s="65">
        <f>SUM(T15:T25)</f>
        <v>0</v>
      </c>
    </row>
    <row r="27" spans="2:25" s="24" customFormat="1" hidden="1">
      <c r="I27" s="30"/>
      <c r="J27" s="30"/>
      <c r="K27" s="30"/>
      <c r="L27" s="30"/>
      <c r="M27" s="30"/>
      <c r="N27" s="30"/>
      <c r="O27" s="30"/>
      <c r="P27" s="30"/>
      <c r="Q27" s="30"/>
    </row>
    <row r="28" spans="2:25" s="24" customFormat="1" hidden="1"/>
    <row r="29" spans="2:25" s="24" customFormat="1" hidden="1">
      <c r="B29" s="24" t="s">
        <v>28</v>
      </c>
      <c r="F29" s="25" t="s">
        <v>26</v>
      </c>
      <c r="G29" s="25" t="s">
        <v>29</v>
      </c>
      <c r="H29" s="25" t="s">
        <v>30</v>
      </c>
      <c r="I29" s="25" t="s">
        <v>31</v>
      </c>
      <c r="J29" s="25" t="s">
        <v>32</v>
      </c>
      <c r="K29" s="25" t="s">
        <v>33</v>
      </c>
      <c r="L29" s="25" t="s">
        <v>34</v>
      </c>
      <c r="M29" s="25" t="s">
        <v>35</v>
      </c>
      <c r="N29" s="25" t="s">
        <v>36</v>
      </c>
      <c r="O29" s="25" t="s">
        <v>37</v>
      </c>
      <c r="P29" s="25" t="s">
        <v>38</v>
      </c>
      <c r="Q29" s="25" t="s">
        <v>39</v>
      </c>
      <c r="R29" s="25" t="s">
        <v>40</v>
      </c>
      <c r="S29" s="25" t="s">
        <v>41</v>
      </c>
      <c r="T29" s="25" t="s">
        <v>42</v>
      </c>
      <c r="V29" s="25" t="s">
        <v>43</v>
      </c>
      <c r="X29" s="25" t="s">
        <v>44</v>
      </c>
    </row>
    <row r="30" spans="2:25" s="24" customFormat="1" hidden="1">
      <c r="B30" s="34">
        <v>1</v>
      </c>
      <c r="C30" s="35" t="s">
        <v>45</v>
      </c>
      <c r="E30" s="24">
        <v>108</v>
      </c>
      <c r="F30" s="36" t="s">
        <v>46</v>
      </c>
      <c r="G30" s="36" t="s">
        <v>46</v>
      </c>
      <c r="H30" s="36">
        <v>0</v>
      </c>
      <c r="I30" s="36" t="s">
        <v>46</v>
      </c>
      <c r="J30" s="36" t="s">
        <v>46</v>
      </c>
      <c r="K30" s="36" t="s">
        <v>46</v>
      </c>
      <c r="L30" s="36" t="s">
        <v>46</v>
      </c>
      <c r="M30" s="25" t="s">
        <v>47</v>
      </c>
      <c r="N30" s="25" t="s">
        <v>48</v>
      </c>
      <c r="O30" s="36" t="s">
        <v>46</v>
      </c>
      <c r="P30" s="36" t="s">
        <v>46</v>
      </c>
      <c r="Q30" s="36" t="s">
        <v>46</v>
      </c>
      <c r="R30" s="25" t="s">
        <v>49</v>
      </c>
      <c r="S30" s="25" t="s">
        <v>50</v>
      </c>
      <c r="T30" s="36" t="s">
        <v>46</v>
      </c>
      <c r="V30" s="36" t="s">
        <v>46</v>
      </c>
      <c r="X30" s="37" t="s">
        <v>51</v>
      </c>
      <c r="Y30" s="37" t="s">
        <v>51</v>
      </c>
    </row>
    <row r="31" spans="2:25" s="24" customFormat="1" hidden="1">
      <c r="B31" s="34">
        <v>2</v>
      </c>
      <c r="C31" s="35" t="s">
        <v>52</v>
      </c>
      <c r="E31" s="24">
        <v>109</v>
      </c>
      <c r="F31" s="36" t="s">
        <v>46</v>
      </c>
      <c r="G31" s="36" t="s">
        <v>46</v>
      </c>
      <c r="H31" s="36">
        <v>0</v>
      </c>
      <c r="I31" s="36" t="s">
        <v>46</v>
      </c>
      <c r="J31" s="36" t="s">
        <v>46</v>
      </c>
      <c r="K31" s="36" t="s">
        <v>46</v>
      </c>
      <c r="L31" s="36" t="s">
        <v>46</v>
      </c>
      <c r="M31" s="25" t="s">
        <v>47</v>
      </c>
      <c r="N31" s="25" t="s">
        <v>48</v>
      </c>
      <c r="O31" s="36" t="s">
        <v>46</v>
      </c>
      <c r="P31" s="36" t="s">
        <v>46</v>
      </c>
      <c r="Q31" s="36" t="s">
        <v>46</v>
      </c>
      <c r="R31" s="25" t="s">
        <v>49</v>
      </c>
      <c r="S31" s="25" t="s">
        <v>50</v>
      </c>
      <c r="T31" s="36" t="s">
        <v>46</v>
      </c>
      <c r="V31" s="36" t="s">
        <v>46</v>
      </c>
      <c r="X31" s="37" t="s">
        <v>51</v>
      </c>
      <c r="Y31" s="37" t="s">
        <v>51</v>
      </c>
    </row>
    <row r="32" spans="2:25" s="24" customFormat="1" hidden="1">
      <c r="B32" s="34">
        <v>3</v>
      </c>
      <c r="C32" s="35" t="s">
        <v>53</v>
      </c>
      <c r="E32" s="24">
        <v>110</v>
      </c>
      <c r="F32" s="36" t="s">
        <v>46</v>
      </c>
      <c r="G32" s="36" t="s">
        <v>46</v>
      </c>
      <c r="H32" s="36">
        <v>0</v>
      </c>
      <c r="I32" s="36" t="s">
        <v>46</v>
      </c>
      <c r="J32" s="36" t="s">
        <v>46</v>
      </c>
      <c r="K32" s="36" t="s">
        <v>46</v>
      </c>
      <c r="L32" s="36" t="s">
        <v>46</v>
      </c>
      <c r="M32" s="25" t="s">
        <v>47</v>
      </c>
      <c r="N32" s="25" t="s">
        <v>48</v>
      </c>
      <c r="O32" s="36" t="s">
        <v>46</v>
      </c>
      <c r="P32" s="36" t="s">
        <v>46</v>
      </c>
      <c r="Q32" s="36" t="s">
        <v>46</v>
      </c>
      <c r="R32" s="25" t="s">
        <v>49</v>
      </c>
      <c r="S32" s="25" t="s">
        <v>50</v>
      </c>
      <c r="T32" s="36" t="s">
        <v>46</v>
      </c>
      <c r="V32" s="36" t="s">
        <v>46</v>
      </c>
      <c r="X32" s="37" t="s">
        <v>51</v>
      </c>
      <c r="Y32" s="37" t="s">
        <v>51</v>
      </c>
    </row>
    <row r="33" spans="2:25" s="24" customFormat="1" hidden="1">
      <c r="B33" s="34">
        <v>4</v>
      </c>
      <c r="C33" s="35" t="s">
        <v>54</v>
      </c>
      <c r="E33" s="24">
        <v>111</v>
      </c>
      <c r="F33" s="25" t="s">
        <v>50</v>
      </c>
      <c r="G33" s="36" t="s">
        <v>46</v>
      </c>
      <c r="H33" s="36">
        <v>0</v>
      </c>
      <c r="I33" s="36" t="s">
        <v>46</v>
      </c>
      <c r="J33" s="25" t="s">
        <v>48</v>
      </c>
      <c r="K33" s="25" t="s">
        <v>55</v>
      </c>
      <c r="L33" s="25" t="s">
        <v>48</v>
      </c>
      <c r="M33" s="25" t="s">
        <v>47</v>
      </c>
      <c r="N33" s="25" t="s">
        <v>48</v>
      </c>
      <c r="O33" s="36" t="s">
        <v>46</v>
      </c>
      <c r="P33" s="36" t="s">
        <v>46</v>
      </c>
      <c r="Q33" s="25" t="s">
        <v>50</v>
      </c>
      <c r="R33" s="25" t="s">
        <v>49</v>
      </c>
      <c r="S33" s="25" t="s">
        <v>50</v>
      </c>
      <c r="T33" s="25">
        <v>11</v>
      </c>
      <c r="V33" s="25" t="s">
        <v>50</v>
      </c>
      <c r="X33" s="37" t="s">
        <v>51</v>
      </c>
      <c r="Y33" s="37" t="s">
        <v>51</v>
      </c>
    </row>
    <row r="34" spans="2:25" s="24" customFormat="1" hidden="1">
      <c r="B34" s="34">
        <v>5</v>
      </c>
      <c r="C34" s="35" t="s">
        <v>56</v>
      </c>
      <c r="E34" s="24">
        <v>112</v>
      </c>
      <c r="F34" s="25" t="s">
        <v>50</v>
      </c>
      <c r="G34" s="36" t="s">
        <v>46</v>
      </c>
      <c r="H34" s="36">
        <v>0</v>
      </c>
      <c r="I34" s="36" t="s">
        <v>46</v>
      </c>
      <c r="J34" s="25" t="s">
        <v>48</v>
      </c>
      <c r="K34" s="25" t="s">
        <v>55</v>
      </c>
      <c r="L34" s="25" t="s">
        <v>48</v>
      </c>
      <c r="M34" s="25" t="s">
        <v>47</v>
      </c>
      <c r="N34" s="25" t="s">
        <v>48</v>
      </c>
      <c r="O34" s="36" t="s">
        <v>46</v>
      </c>
      <c r="P34" s="36" t="s">
        <v>46</v>
      </c>
      <c r="Q34" s="25" t="s">
        <v>50</v>
      </c>
      <c r="R34" s="25" t="s">
        <v>49</v>
      </c>
      <c r="S34" s="25" t="s">
        <v>50</v>
      </c>
      <c r="T34" s="25">
        <v>11</v>
      </c>
      <c r="V34" s="25" t="s">
        <v>50</v>
      </c>
      <c r="X34" s="37" t="s">
        <v>51</v>
      </c>
      <c r="Y34" s="37" t="s">
        <v>51</v>
      </c>
    </row>
    <row r="35" spans="2:25" s="24" customFormat="1" hidden="1">
      <c r="B35" s="34">
        <v>6</v>
      </c>
      <c r="C35" s="35" t="s">
        <v>57</v>
      </c>
      <c r="E35" s="24">
        <v>101</v>
      </c>
      <c r="F35" s="25" t="s">
        <v>50</v>
      </c>
      <c r="G35" s="36" t="s">
        <v>46</v>
      </c>
      <c r="H35" s="36">
        <v>0</v>
      </c>
      <c r="I35" s="36" t="s">
        <v>46</v>
      </c>
      <c r="J35" s="25" t="s">
        <v>48</v>
      </c>
      <c r="K35" s="25" t="s">
        <v>55</v>
      </c>
      <c r="L35" s="25" t="s">
        <v>48</v>
      </c>
      <c r="M35" s="25" t="s">
        <v>47</v>
      </c>
      <c r="N35" s="25" t="s">
        <v>48</v>
      </c>
      <c r="O35" s="36" t="s">
        <v>46</v>
      </c>
      <c r="P35" s="36" t="s">
        <v>46</v>
      </c>
      <c r="Q35" s="25" t="s">
        <v>50</v>
      </c>
      <c r="R35" s="25" t="s">
        <v>49</v>
      </c>
      <c r="S35" s="25" t="s">
        <v>50</v>
      </c>
      <c r="T35" s="25">
        <v>11</v>
      </c>
      <c r="V35" s="25" t="s">
        <v>50</v>
      </c>
      <c r="X35" s="37" t="s">
        <v>51</v>
      </c>
      <c r="Y35" s="37" t="s">
        <v>51</v>
      </c>
    </row>
    <row r="36" spans="2:25" s="24" customFormat="1" hidden="1">
      <c r="B36" s="34">
        <v>7</v>
      </c>
      <c r="C36" s="35" t="s">
        <v>58</v>
      </c>
      <c r="E36" s="24">
        <v>102</v>
      </c>
      <c r="F36" s="25" t="s">
        <v>50</v>
      </c>
      <c r="G36" s="36" t="s">
        <v>46</v>
      </c>
      <c r="H36" s="36">
        <v>0</v>
      </c>
      <c r="I36" s="36" t="s">
        <v>46</v>
      </c>
      <c r="J36" s="25" t="s">
        <v>48</v>
      </c>
      <c r="K36" s="25" t="s">
        <v>55</v>
      </c>
      <c r="L36" s="25" t="s">
        <v>59</v>
      </c>
      <c r="M36" s="25" t="s">
        <v>47</v>
      </c>
      <c r="N36" s="25" t="s">
        <v>59</v>
      </c>
      <c r="O36" s="36" t="s">
        <v>46</v>
      </c>
      <c r="P36" s="36" t="s">
        <v>46</v>
      </c>
      <c r="Q36" s="25" t="s">
        <v>50</v>
      </c>
      <c r="R36" s="25" t="s">
        <v>49</v>
      </c>
      <c r="S36" s="25" t="s">
        <v>50</v>
      </c>
      <c r="T36" s="25">
        <v>11</v>
      </c>
      <c r="V36" s="25" t="s">
        <v>50</v>
      </c>
      <c r="X36" s="37" t="s">
        <v>51</v>
      </c>
      <c r="Y36" s="37" t="s">
        <v>51</v>
      </c>
    </row>
    <row r="37" spans="2:25" s="24" customFormat="1" hidden="1">
      <c r="B37" s="34">
        <v>8</v>
      </c>
      <c r="C37" s="35" t="s">
        <v>60</v>
      </c>
      <c r="E37" s="24">
        <v>103</v>
      </c>
      <c r="F37" s="25" t="s">
        <v>50</v>
      </c>
      <c r="G37" s="36" t="s">
        <v>46</v>
      </c>
      <c r="H37" s="36">
        <v>0</v>
      </c>
      <c r="I37" s="36" t="s">
        <v>46</v>
      </c>
      <c r="J37" s="25" t="s">
        <v>48</v>
      </c>
      <c r="K37" s="25" t="s">
        <v>55</v>
      </c>
      <c r="L37" s="25" t="s">
        <v>59</v>
      </c>
      <c r="M37" s="25" t="s">
        <v>47</v>
      </c>
      <c r="N37" s="25" t="s">
        <v>59</v>
      </c>
      <c r="O37" s="36" t="s">
        <v>46</v>
      </c>
      <c r="P37" s="36" t="s">
        <v>46</v>
      </c>
      <c r="Q37" s="25" t="s">
        <v>50</v>
      </c>
      <c r="R37" s="25" t="s">
        <v>49</v>
      </c>
      <c r="S37" s="25" t="s">
        <v>50</v>
      </c>
      <c r="T37" s="25">
        <v>11</v>
      </c>
      <c r="V37" s="25" t="s">
        <v>50</v>
      </c>
      <c r="X37" s="37" t="s">
        <v>51</v>
      </c>
      <c r="Y37" s="37" t="s">
        <v>51</v>
      </c>
    </row>
    <row r="38" spans="2:25" s="24" customFormat="1" hidden="1">
      <c r="B38" s="34">
        <v>9</v>
      </c>
      <c r="C38" s="35" t="s">
        <v>61</v>
      </c>
      <c r="E38" s="24">
        <v>104</v>
      </c>
      <c r="F38" s="25" t="s">
        <v>50</v>
      </c>
      <c r="G38" s="36" t="s">
        <v>46</v>
      </c>
      <c r="H38" s="36">
        <v>0</v>
      </c>
      <c r="I38" s="36" t="s">
        <v>46</v>
      </c>
      <c r="J38" s="25" t="s">
        <v>48</v>
      </c>
      <c r="K38" s="25" t="s">
        <v>55</v>
      </c>
      <c r="L38" s="25" t="s">
        <v>59</v>
      </c>
      <c r="M38" s="25" t="s">
        <v>47</v>
      </c>
      <c r="N38" s="25" t="s">
        <v>59</v>
      </c>
      <c r="O38" s="36" t="s">
        <v>46</v>
      </c>
      <c r="P38" s="36" t="s">
        <v>46</v>
      </c>
      <c r="Q38" s="25" t="s">
        <v>50</v>
      </c>
      <c r="R38" s="25" t="s">
        <v>49</v>
      </c>
      <c r="S38" s="25" t="s">
        <v>50</v>
      </c>
      <c r="T38" s="25">
        <v>11</v>
      </c>
      <c r="V38" s="25" t="s">
        <v>50</v>
      </c>
      <c r="X38" s="37" t="s">
        <v>51</v>
      </c>
      <c r="Y38" s="37" t="s">
        <v>51</v>
      </c>
    </row>
    <row r="39" spans="2:25" s="24" customFormat="1" hidden="1">
      <c r="E39" s="24">
        <v>105</v>
      </c>
      <c r="F39" s="25" t="s">
        <v>50</v>
      </c>
      <c r="G39" s="36" t="s">
        <v>46</v>
      </c>
      <c r="H39" s="36">
        <v>0</v>
      </c>
      <c r="I39" s="36" t="s">
        <v>46</v>
      </c>
      <c r="J39" s="25" t="s">
        <v>59</v>
      </c>
      <c r="K39" s="25" t="s">
        <v>55</v>
      </c>
      <c r="L39" s="25" t="s">
        <v>59</v>
      </c>
      <c r="M39" s="25" t="s">
        <v>47</v>
      </c>
      <c r="N39" s="25" t="s">
        <v>59</v>
      </c>
      <c r="O39" s="36" t="s">
        <v>46</v>
      </c>
      <c r="P39" s="36" t="s">
        <v>46</v>
      </c>
      <c r="Q39" s="25" t="s">
        <v>50</v>
      </c>
      <c r="R39" s="25" t="s">
        <v>49</v>
      </c>
      <c r="S39" s="25" t="s">
        <v>50</v>
      </c>
      <c r="T39" s="25">
        <v>11</v>
      </c>
      <c r="V39" s="25" t="s">
        <v>50</v>
      </c>
      <c r="X39" s="37" t="s">
        <v>51</v>
      </c>
      <c r="Y39" s="37" t="s">
        <v>51</v>
      </c>
    </row>
    <row r="40" spans="2:25" s="24" customFormat="1" hidden="1">
      <c r="E40" s="24">
        <v>106</v>
      </c>
      <c r="F40" s="25" t="s">
        <v>50</v>
      </c>
      <c r="G40" s="36" t="s">
        <v>46</v>
      </c>
      <c r="H40" s="36">
        <v>0</v>
      </c>
      <c r="I40" s="36" t="s">
        <v>46</v>
      </c>
      <c r="J40" s="25" t="s">
        <v>59</v>
      </c>
      <c r="K40" s="25" t="s">
        <v>55</v>
      </c>
      <c r="L40" s="25" t="s">
        <v>59</v>
      </c>
      <c r="M40" s="25" t="s">
        <v>47</v>
      </c>
      <c r="N40" s="25" t="s">
        <v>59</v>
      </c>
      <c r="O40" s="36" t="s">
        <v>46</v>
      </c>
      <c r="P40" s="36" t="s">
        <v>46</v>
      </c>
      <c r="Q40" s="25" t="s">
        <v>50</v>
      </c>
      <c r="R40" s="25" t="s">
        <v>49</v>
      </c>
      <c r="S40" s="25" t="s">
        <v>50</v>
      </c>
      <c r="T40" s="25">
        <v>11</v>
      </c>
      <c r="V40" s="25" t="s">
        <v>50</v>
      </c>
      <c r="X40" s="37" t="s">
        <v>51</v>
      </c>
      <c r="Y40" s="37" t="s">
        <v>51</v>
      </c>
    </row>
    <row r="41" spans="2:25" s="24" customFormat="1" hidden="1">
      <c r="E41" s="24">
        <v>107</v>
      </c>
      <c r="F41" s="25" t="s">
        <v>50</v>
      </c>
      <c r="G41" s="36" t="s">
        <v>46</v>
      </c>
      <c r="H41" s="36">
        <v>0</v>
      </c>
      <c r="I41" s="36" t="s">
        <v>46</v>
      </c>
      <c r="J41" s="25" t="s">
        <v>59</v>
      </c>
      <c r="K41" s="25" t="s">
        <v>55</v>
      </c>
      <c r="L41" s="25" t="s">
        <v>59</v>
      </c>
      <c r="M41" s="25" t="s">
        <v>47</v>
      </c>
      <c r="N41" s="25" t="s">
        <v>59</v>
      </c>
      <c r="O41" s="36" t="s">
        <v>46</v>
      </c>
      <c r="P41" s="36" t="s">
        <v>46</v>
      </c>
      <c r="Q41" s="25" t="s">
        <v>50</v>
      </c>
      <c r="R41" s="25" t="s">
        <v>49</v>
      </c>
      <c r="S41" s="25" t="s">
        <v>50</v>
      </c>
      <c r="T41" s="25">
        <v>11</v>
      </c>
      <c r="V41" s="25" t="s">
        <v>50</v>
      </c>
      <c r="X41" s="37" t="s">
        <v>51</v>
      </c>
      <c r="Y41" s="37" t="s">
        <v>51</v>
      </c>
    </row>
    <row r="42" spans="2:25" s="24" customFormat="1" hidden="1">
      <c r="E42" s="24">
        <v>208</v>
      </c>
      <c r="F42" s="25" t="s">
        <v>50</v>
      </c>
      <c r="G42" s="36" t="s">
        <v>46</v>
      </c>
      <c r="H42" s="36">
        <v>0</v>
      </c>
      <c r="I42" s="37" t="s">
        <v>62</v>
      </c>
      <c r="J42" s="25" t="s">
        <v>59</v>
      </c>
      <c r="K42" s="25" t="s">
        <v>55</v>
      </c>
      <c r="L42" s="25" t="s">
        <v>63</v>
      </c>
      <c r="M42" s="25" t="s">
        <v>64</v>
      </c>
      <c r="N42" s="25" t="s">
        <v>63</v>
      </c>
      <c r="O42" s="25">
        <v>21</v>
      </c>
      <c r="P42" s="25" t="s">
        <v>65</v>
      </c>
      <c r="Q42" s="25" t="s">
        <v>65</v>
      </c>
      <c r="R42" s="25" t="s">
        <v>49</v>
      </c>
      <c r="S42" s="25" t="s">
        <v>65</v>
      </c>
      <c r="T42" s="25">
        <v>21</v>
      </c>
      <c r="V42" s="25" t="s">
        <v>65</v>
      </c>
      <c r="X42" s="37" t="s">
        <v>51</v>
      </c>
      <c r="Y42" s="37" t="s">
        <v>51</v>
      </c>
    </row>
    <row r="43" spans="2:25" s="24" customFormat="1" hidden="1">
      <c r="E43" s="24">
        <v>209</v>
      </c>
      <c r="F43" s="25" t="s">
        <v>50</v>
      </c>
      <c r="G43" s="36" t="s">
        <v>46</v>
      </c>
      <c r="H43" s="36">
        <v>0</v>
      </c>
      <c r="I43" s="37" t="s">
        <v>62</v>
      </c>
      <c r="J43" s="25" t="s">
        <v>59</v>
      </c>
      <c r="K43" s="25" t="s">
        <v>55</v>
      </c>
      <c r="L43" s="25" t="s">
        <v>63</v>
      </c>
      <c r="M43" s="25" t="s">
        <v>64</v>
      </c>
      <c r="N43" s="25" t="s">
        <v>63</v>
      </c>
      <c r="O43" s="25">
        <v>21</v>
      </c>
      <c r="P43" s="25" t="s">
        <v>65</v>
      </c>
      <c r="Q43" s="25" t="s">
        <v>65</v>
      </c>
      <c r="R43" s="25" t="s">
        <v>49</v>
      </c>
      <c r="S43" s="25" t="s">
        <v>65</v>
      </c>
      <c r="T43" s="25">
        <v>21</v>
      </c>
      <c r="V43" s="25" t="s">
        <v>65</v>
      </c>
      <c r="X43" s="37" t="s">
        <v>51</v>
      </c>
      <c r="Y43" s="37" t="s">
        <v>51</v>
      </c>
    </row>
    <row r="44" spans="2:25" s="24" customFormat="1" hidden="1">
      <c r="E44" s="24">
        <v>210</v>
      </c>
      <c r="F44" s="25" t="s">
        <v>50</v>
      </c>
      <c r="G44" s="36" t="s">
        <v>46</v>
      </c>
      <c r="H44" s="36">
        <v>0</v>
      </c>
      <c r="I44" s="37" t="s">
        <v>62</v>
      </c>
      <c r="J44" s="25" t="s">
        <v>59</v>
      </c>
      <c r="K44" s="25" t="s">
        <v>55</v>
      </c>
      <c r="L44" s="25" t="s">
        <v>63</v>
      </c>
      <c r="M44" s="25" t="s">
        <v>64</v>
      </c>
      <c r="N44" s="25" t="s">
        <v>63</v>
      </c>
      <c r="O44" s="25">
        <v>21</v>
      </c>
      <c r="P44" s="25" t="s">
        <v>65</v>
      </c>
      <c r="Q44" s="25" t="s">
        <v>65</v>
      </c>
      <c r="R44" s="25" t="s">
        <v>49</v>
      </c>
      <c r="S44" s="25" t="s">
        <v>65</v>
      </c>
      <c r="T44" s="25">
        <v>21</v>
      </c>
      <c r="V44" s="25" t="s">
        <v>65</v>
      </c>
      <c r="X44" s="37" t="s">
        <v>51</v>
      </c>
      <c r="Y44" s="37" t="s">
        <v>51</v>
      </c>
    </row>
    <row r="45" spans="2:25" s="24" customFormat="1" hidden="1">
      <c r="E45" s="24">
        <v>211</v>
      </c>
      <c r="F45" s="25" t="s">
        <v>65</v>
      </c>
      <c r="G45" s="25" t="s">
        <v>66</v>
      </c>
      <c r="H45" s="25">
        <v>2</v>
      </c>
      <c r="I45" s="25" t="s">
        <v>65</v>
      </c>
      <c r="J45" s="25" t="s">
        <v>63</v>
      </c>
      <c r="K45" s="25" t="s">
        <v>55</v>
      </c>
      <c r="L45" s="25" t="s">
        <v>63</v>
      </c>
      <c r="M45" s="25" t="s">
        <v>64</v>
      </c>
      <c r="N45" s="25" t="s">
        <v>63</v>
      </c>
      <c r="O45" s="25">
        <v>21</v>
      </c>
      <c r="P45" s="25" t="s">
        <v>65</v>
      </c>
      <c r="Q45" s="25" t="s">
        <v>65</v>
      </c>
      <c r="R45" s="25" t="s">
        <v>49</v>
      </c>
      <c r="S45" s="25" t="s">
        <v>65</v>
      </c>
      <c r="T45" s="25">
        <v>21</v>
      </c>
      <c r="V45" s="25" t="s">
        <v>65</v>
      </c>
      <c r="X45" s="37" t="s">
        <v>51</v>
      </c>
      <c r="Y45" s="37" t="s">
        <v>51</v>
      </c>
    </row>
    <row r="46" spans="2:25" s="24" customFormat="1" hidden="1">
      <c r="E46" s="24">
        <v>212</v>
      </c>
      <c r="F46" s="25" t="s">
        <v>65</v>
      </c>
      <c r="G46" s="25" t="s">
        <v>66</v>
      </c>
      <c r="H46" s="25">
        <v>2</v>
      </c>
      <c r="I46" s="25" t="s">
        <v>65</v>
      </c>
      <c r="J46" s="25" t="s">
        <v>63</v>
      </c>
      <c r="K46" s="25" t="s">
        <v>55</v>
      </c>
      <c r="L46" s="25" t="s">
        <v>63</v>
      </c>
      <c r="M46" s="25" t="s">
        <v>64</v>
      </c>
      <c r="N46" s="25" t="s">
        <v>63</v>
      </c>
      <c r="O46" s="25">
        <v>21</v>
      </c>
      <c r="P46" s="25" t="s">
        <v>65</v>
      </c>
      <c r="Q46" s="25" t="s">
        <v>65</v>
      </c>
      <c r="R46" s="25" t="s">
        <v>49</v>
      </c>
      <c r="S46" s="25" t="s">
        <v>65</v>
      </c>
      <c r="T46" s="25">
        <v>21</v>
      </c>
      <c r="V46" s="25" t="s">
        <v>65</v>
      </c>
      <c r="X46" s="25" t="s">
        <v>65</v>
      </c>
      <c r="Y46" s="25" t="s">
        <v>67</v>
      </c>
    </row>
    <row r="47" spans="2:25" s="24" customFormat="1" hidden="1">
      <c r="E47" s="24">
        <v>201</v>
      </c>
      <c r="F47" s="25" t="s">
        <v>65</v>
      </c>
      <c r="G47" s="25" t="s">
        <v>66</v>
      </c>
      <c r="H47" s="25">
        <v>2</v>
      </c>
      <c r="I47" s="25" t="s">
        <v>65</v>
      </c>
      <c r="J47" s="25" t="s">
        <v>63</v>
      </c>
      <c r="K47" s="25" t="s">
        <v>55</v>
      </c>
      <c r="L47" s="25" t="s">
        <v>63</v>
      </c>
      <c r="M47" s="25" t="s">
        <v>64</v>
      </c>
      <c r="N47" s="25" t="s">
        <v>63</v>
      </c>
      <c r="O47" s="25">
        <v>21</v>
      </c>
      <c r="P47" s="25" t="s">
        <v>65</v>
      </c>
      <c r="Q47" s="25" t="s">
        <v>65</v>
      </c>
      <c r="R47" s="25" t="s">
        <v>49</v>
      </c>
      <c r="S47" s="25" t="s">
        <v>65</v>
      </c>
      <c r="T47" s="25">
        <v>21</v>
      </c>
      <c r="V47" s="25" t="s">
        <v>65</v>
      </c>
      <c r="X47" s="25" t="s">
        <v>65</v>
      </c>
      <c r="Y47" s="25" t="s">
        <v>67</v>
      </c>
    </row>
    <row r="48" spans="2:25" s="24" customFormat="1" hidden="1">
      <c r="E48" s="24">
        <v>202</v>
      </c>
      <c r="F48" s="25" t="s">
        <v>65</v>
      </c>
      <c r="G48" s="25" t="s">
        <v>66</v>
      </c>
      <c r="H48" s="25">
        <v>2</v>
      </c>
      <c r="I48" s="25" t="s">
        <v>65</v>
      </c>
      <c r="J48" s="25" t="s">
        <v>63</v>
      </c>
      <c r="K48" s="25" t="s">
        <v>55</v>
      </c>
      <c r="L48" s="25" t="s">
        <v>68</v>
      </c>
      <c r="M48" s="25" t="s">
        <v>64</v>
      </c>
      <c r="N48" s="25" t="s">
        <v>68</v>
      </c>
      <c r="O48" s="25">
        <v>21</v>
      </c>
      <c r="P48" s="25" t="s">
        <v>65</v>
      </c>
      <c r="Q48" s="25" t="s">
        <v>65</v>
      </c>
      <c r="R48" s="25" t="s">
        <v>49</v>
      </c>
      <c r="S48" s="25" t="s">
        <v>65</v>
      </c>
      <c r="T48" s="25">
        <v>21</v>
      </c>
      <c r="V48" s="25" t="s">
        <v>65</v>
      </c>
      <c r="X48" s="25" t="s">
        <v>65</v>
      </c>
      <c r="Y48" s="25" t="s">
        <v>67</v>
      </c>
    </row>
    <row r="49" spans="5:25" s="24" customFormat="1" hidden="1">
      <c r="E49" s="24">
        <v>203</v>
      </c>
      <c r="F49" s="25" t="s">
        <v>65</v>
      </c>
      <c r="G49" s="25" t="s">
        <v>66</v>
      </c>
      <c r="H49" s="25">
        <v>2</v>
      </c>
      <c r="I49" s="25" t="s">
        <v>65</v>
      </c>
      <c r="J49" s="25" t="s">
        <v>63</v>
      </c>
      <c r="K49" s="25" t="s">
        <v>55</v>
      </c>
      <c r="L49" s="25" t="s">
        <v>68</v>
      </c>
      <c r="M49" s="25" t="s">
        <v>64</v>
      </c>
      <c r="N49" s="25" t="s">
        <v>68</v>
      </c>
      <c r="O49" s="25">
        <v>21</v>
      </c>
      <c r="P49" s="25" t="s">
        <v>65</v>
      </c>
      <c r="Q49" s="25" t="s">
        <v>65</v>
      </c>
      <c r="R49" s="25" t="s">
        <v>49</v>
      </c>
      <c r="S49" s="25" t="s">
        <v>65</v>
      </c>
      <c r="T49" s="25">
        <v>21</v>
      </c>
      <c r="V49" s="25" t="s">
        <v>65</v>
      </c>
      <c r="X49" s="25" t="s">
        <v>65</v>
      </c>
      <c r="Y49" s="25" t="s">
        <v>67</v>
      </c>
    </row>
    <row r="50" spans="5:25" s="24" customFormat="1" hidden="1">
      <c r="E50" s="24">
        <v>204</v>
      </c>
      <c r="F50" s="25" t="s">
        <v>65</v>
      </c>
      <c r="G50" s="25" t="s">
        <v>66</v>
      </c>
      <c r="H50" s="25">
        <v>2</v>
      </c>
      <c r="I50" s="25" t="s">
        <v>65</v>
      </c>
      <c r="J50" s="25" t="s">
        <v>63</v>
      </c>
      <c r="K50" s="25" t="s">
        <v>55</v>
      </c>
      <c r="L50" s="25" t="s">
        <v>68</v>
      </c>
      <c r="M50" s="25" t="s">
        <v>64</v>
      </c>
      <c r="N50" s="25" t="s">
        <v>68</v>
      </c>
      <c r="O50" s="25">
        <v>21</v>
      </c>
      <c r="P50" s="25" t="s">
        <v>65</v>
      </c>
      <c r="Q50" s="25" t="s">
        <v>65</v>
      </c>
      <c r="R50" s="25" t="s">
        <v>49</v>
      </c>
      <c r="S50" s="25" t="s">
        <v>65</v>
      </c>
      <c r="T50" s="25">
        <v>21</v>
      </c>
      <c r="V50" s="25" t="s">
        <v>65</v>
      </c>
      <c r="X50" s="25" t="s">
        <v>65</v>
      </c>
      <c r="Y50" s="25" t="s">
        <v>67</v>
      </c>
    </row>
    <row r="51" spans="5:25" s="24" customFormat="1" hidden="1">
      <c r="E51" s="24">
        <v>205</v>
      </c>
      <c r="F51" s="25" t="s">
        <v>65</v>
      </c>
      <c r="G51" s="25" t="s">
        <v>66</v>
      </c>
      <c r="H51" s="25">
        <v>2</v>
      </c>
      <c r="I51" s="25" t="s">
        <v>65</v>
      </c>
      <c r="J51" s="25" t="s">
        <v>68</v>
      </c>
      <c r="K51" s="25" t="s">
        <v>55</v>
      </c>
      <c r="L51" s="25" t="s">
        <v>68</v>
      </c>
      <c r="M51" s="25" t="s">
        <v>64</v>
      </c>
      <c r="N51" s="25" t="s">
        <v>68</v>
      </c>
      <c r="O51" s="25">
        <v>21</v>
      </c>
      <c r="P51" s="25" t="s">
        <v>65</v>
      </c>
      <c r="Q51" s="25" t="s">
        <v>65</v>
      </c>
      <c r="R51" s="25" t="s">
        <v>49</v>
      </c>
      <c r="S51" s="25" t="s">
        <v>65</v>
      </c>
      <c r="T51" s="25">
        <v>21</v>
      </c>
      <c r="V51" s="25" t="s">
        <v>65</v>
      </c>
      <c r="X51" s="25" t="s">
        <v>65</v>
      </c>
      <c r="Y51" s="25" t="s">
        <v>67</v>
      </c>
    </row>
    <row r="52" spans="5:25" s="24" customFormat="1" hidden="1">
      <c r="E52" s="24">
        <v>206</v>
      </c>
      <c r="F52" s="25" t="s">
        <v>65</v>
      </c>
      <c r="G52" s="25" t="s">
        <v>66</v>
      </c>
      <c r="H52" s="25">
        <v>2</v>
      </c>
      <c r="I52" s="25" t="s">
        <v>65</v>
      </c>
      <c r="J52" s="25" t="s">
        <v>68</v>
      </c>
      <c r="K52" s="25" t="s">
        <v>55</v>
      </c>
      <c r="L52" s="25" t="s">
        <v>68</v>
      </c>
      <c r="M52" s="25" t="s">
        <v>64</v>
      </c>
      <c r="N52" s="25" t="s">
        <v>68</v>
      </c>
      <c r="O52" s="25">
        <v>21</v>
      </c>
      <c r="P52" s="25" t="s">
        <v>65</v>
      </c>
      <c r="Q52" s="25" t="s">
        <v>65</v>
      </c>
      <c r="R52" s="25" t="s">
        <v>49</v>
      </c>
      <c r="S52" s="25" t="s">
        <v>65</v>
      </c>
      <c r="T52" s="25">
        <v>21</v>
      </c>
      <c r="V52" s="25" t="s">
        <v>65</v>
      </c>
      <c r="X52" s="25" t="s">
        <v>65</v>
      </c>
      <c r="Y52" s="25" t="s">
        <v>67</v>
      </c>
    </row>
    <row r="53" spans="5:25" s="24" customFormat="1" hidden="1">
      <c r="E53" s="24">
        <v>207</v>
      </c>
      <c r="F53" s="25" t="s">
        <v>65</v>
      </c>
      <c r="G53" s="25" t="s">
        <v>66</v>
      </c>
      <c r="H53" s="25">
        <v>2</v>
      </c>
      <c r="I53" s="25" t="s">
        <v>65</v>
      </c>
      <c r="J53" s="25" t="s">
        <v>68</v>
      </c>
      <c r="K53" s="25" t="s">
        <v>55</v>
      </c>
      <c r="L53" s="25" t="s">
        <v>68</v>
      </c>
      <c r="M53" s="25" t="s">
        <v>64</v>
      </c>
      <c r="N53" s="25" t="s">
        <v>68</v>
      </c>
      <c r="O53" s="25">
        <v>21</v>
      </c>
      <c r="P53" s="25" t="s">
        <v>65</v>
      </c>
      <c r="Q53" s="25" t="s">
        <v>65</v>
      </c>
      <c r="R53" s="25" t="s">
        <v>49</v>
      </c>
      <c r="S53" s="25" t="s">
        <v>65</v>
      </c>
      <c r="T53" s="25">
        <v>21</v>
      </c>
      <c r="V53" s="25" t="s">
        <v>65</v>
      </c>
      <c r="X53" s="25" t="s">
        <v>65</v>
      </c>
      <c r="Y53" s="25" t="s">
        <v>67</v>
      </c>
    </row>
    <row r="54" spans="5:25" s="24" customFormat="1" hidden="1">
      <c r="E54" s="24">
        <v>308</v>
      </c>
      <c r="F54" s="25" t="s">
        <v>65</v>
      </c>
      <c r="G54" s="25" t="s">
        <v>66</v>
      </c>
      <c r="H54" s="25">
        <v>2</v>
      </c>
      <c r="I54" s="25" t="s">
        <v>65</v>
      </c>
      <c r="J54" s="25" t="s">
        <v>68</v>
      </c>
      <c r="K54" s="25" t="s">
        <v>69</v>
      </c>
      <c r="L54" s="25" t="s">
        <v>70</v>
      </c>
      <c r="M54" s="25" t="s">
        <v>71</v>
      </c>
      <c r="N54" s="25" t="s">
        <v>70</v>
      </c>
      <c r="O54" s="25">
        <v>31</v>
      </c>
      <c r="P54" s="25" t="s">
        <v>70</v>
      </c>
      <c r="Q54" s="25" t="s">
        <v>70</v>
      </c>
      <c r="R54" s="25" t="s">
        <v>72</v>
      </c>
      <c r="S54" s="25" t="s">
        <v>70</v>
      </c>
      <c r="T54" s="25">
        <v>31</v>
      </c>
      <c r="V54" s="25" t="s">
        <v>70</v>
      </c>
      <c r="X54" s="25" t="s">
        <v>70</v>
      </c>
      <c r="Y54" s="25" t="s">
        <v>73</v>
      </c>
    </row>
    <row r="55" spans="5:25" s="24" customFormat="1" hidden="1">
      <c r="E55" s="24">
        <v>309</v>
      </c>
      <c r="F55" s="25" t="s">
        <v>65</v>
      </c>
      <c r="G55" s="25" t="s">
        <v>66</v>
      </c>
      <c r="H55" s="25">
        <v>2</v>
      </c>
      <c r="I55" s="25" t="s">
        <v>65</v>
      </c>
      <c r="J55" s="25" t="s">
        <v>68</v>
      </c>
      <c r="K55" s="25" t="s">
        <v>69</v>
      </c>
      <c r="L55" s="25" t="s">
        <v>70</v>
      </c>
      <c r="M55" s="25" t="s">
        <v>71</v>
      </c>
      <c r="N55" s="25" t="s">
        <v>70</v>
      </c>
      <c r="O55" s="25">
        <v>31</v>
      </c>
      <c r="P55" s="25" t="s">
        <v>70</v>
      </c>
      <c r="Q55" s="25" t="s">
        <v>70</v>
      </c>
      <c r="R55" s="25" t="s">
        <v>72</v>
      </c>
      <c r="S55" s="25" t="s">
        <v>70</v>
      </c>
      <c r="T55" s="25">
        <v>31</v>
      </c>
      <c r="V55" s="25" t="s">
        <v>70</v>
      </c>
      <c r="X55" s="25" t="s">
        <v>70</v>
      </c>
      <c r="Y55" s="25" t="s">
        <v>73</v>
      </c>
    </row>
    <row r="56" spans="5:25" s="24" customFormat="1" hidden="1">
      <c r="E56" s="24">
        <v>310</v>
      </c>
      <c r="F56" s="25" t="s">
        <v>65</v>
      </c>
      <c r="G56" s="25" t="s">
        <v>66</v>
      </c>
      <c r="H56" s="25">
        <v>2</v>
      </c>
      <c r="I56" s="25" t="s">
        <v>65</v>
      </c>
      <c r="J56" s="25" t="s">
        <v>68</v>
      </c>
      <c r="K56" s="25" t="s">
        <v>69</v>
      </c>
      <c r="L56" s="25" t="s">
        <v>70</v>
      </c>
      <c r="M56" s="25" t="s">
        <v>71</v>
      </c>
      <c r="N56" s="25" t="s">
        <v>70</v>
      </c>
      <c r="O56" s="25">
        <v>31</v>
      </c>
      <c r="P56" s="25" t="s">
        <v>70</v>
      </c>
      <c r="Q56" s="25" t="s">
        <v>70</v>
      </c>
      <c r="R56" s="25" t="s">
        <v>72</v>
      </c>
      <c r="S56" s="25" t="s">
        <v>70</v>
      </c>
      <c r="T56" s="25">
        <v>31</v>
      </c>
      <c r="V56" s="25" t="s">
        <v>70</v>
      </c>
      <c r="X56" s="25" t="s">
        <v>70</v>
      </c>
      <c r="Y56" s="25" t="s">
        <v>73</v>
      </c>
    </row>
    <row r="57" spans="5:25" s="24" customFormat="1" hidden="1">
      <c r="E57" s="24">
        <v>311</v>
      </c>
      <c r="F57" s="25" t="s">
        <v>70</v>
      </c>
      <c r="G57" s="25" t="s">
        <v>66</v>
      </c>
      <c r="H57" s="25">
        <v>3</v>
      </c>
      <c r="I57" s="25" t="s">
        <v>70</v>
      </c>
      <c r="J57" s="25" t="s">
        <v>74</v>
      </c>
      <c r="K57" s="25" t="s">
        <v>69</v>
      </c>
      <c r="L57" s="25" t="s">
        <v>70</v>
      </c>
      <c r="M57" s="25" t="s">
        <v>71</v>
      </c>
      <c r="N57" s="25" t="s">
        <v>70</v>
      </c>
      <c r="O57" s="25">
        <v>31</v>
      </c>
      <c r="P57" s="25" t="s">
        <v>70</v>
      </c>
      <c r="Q57" s="25" t="s">
        <v>70</v>
      </c>
      <c r="R57" s="25" t="s">
        <v>72</v>
      </c>
      <c r="S57" s="25" t="s">
        <v>70</v>
      </c>
      <c r="T57" s="25">
        <v>31</v>
      </c>
      <c r="V57" s="25" t="s">
        <v>70</v>
      </c>
      <c r="X57" s="25" t="s">
        <v>70</v>
      </c>
      <c r="Y57" s="25" t="s">
        <v>73</v>
      </c>
    </row>
    <row r="58" spans="5:25" s="24" customFormat="1" hidden="1">
      <c r="E58" s="24">
        <v>312</v>
      </c>
      <c r="F58" s="25" t="s">
        <v>70</v>
      </c>
      <c r="G58" s="25" t="s">
        <v>66</v>
      </c>
      <c r="H58" s="25">
        <v>3</v>
      </c>
      <c r="I58" s="25" t="s">
        <v>70</v>
      </c>
      <c r="J58" s="25" t="s">
        <v>74</v>
      </c>
      <c r="K58" s="25" t="s">
        <v>69</v>
      </c>
      <c r="L58" s="25" t="s">
        <v>70</v>
      </c>
      <c r="M58" s="25" t="s">
        <v>71</v>
      </c>
      <c r="N58" s="25" t="s">
        <v>70</v>
      </c>
      <c r="O58" s="25">
        <v>31</v>
      </c>
      <c r="P58" s="25" t="s">
        <v>70</v>
      </c>
      <c r="Q58" s="25" t="s">
        <v>70</v>
      </c>
      <c r="R58" s="25" t="s">
        <v>72</v>
      </c>
      <c r="S58" s="25" t="s">
        <v>70</v>
      </c>
      <c r="T58" s="25">
        <v>31</v>
      </c>
      <c r="V58" s="25" t="s">
        <v>70</v>
      </c>
      <c r="X58" s="25" t="s">
        <v>70</v>
      </c>
      <c r="Y58" s="25" t="s">
        <v>73</v>
      </c>
    </row>
    <row r="59" spans="5:25" s="24" customFormat="1" hidden="1">
      <c r="E59" s="24">
        <v>301</v>
      </c>
      <c r="F59" s="25" t="s">
        <v>70</v>
      </c>
      <c r="G59" s="25" t="s">
        <v>66</v>
      </c>
      <c r="H59" s="25">
        <v>3</v>
      </c>
      <c r="I59" s="25" t="s">
        <v>70</v>
      </c>
      <c r="J59" s="25" t="s">
        <v>74</v>
      </c>
      <c r="K59" s="25" t="s">
        <v>69</v>
      </c>
      <c r="L59" s="25" t="s">
        <v>70</v>
      </c>
      <c r="M59" s="25" t="s">
        <v>71</v>
      </c>
      <c r="N59" s="25" t="s">
        <v>70</v>
      </c>
      <c r="O59" s="25">
        <v>31</v>
      </c>
      <c r="P59" s="25" t="s">
        <v>70</v>
      </c>
      <c r="Q59" s="25" t="s">
        <v>70</v>
      </c>
      <c r="R59" s="25" t="s">
        <v>72</v>
      </c>
      <c r="S59" s="25" t="s">
        <v>70</v>
      </c>
      <c r="T59" s="25">
        <v>31</v>
      </c>
      <c r="V59" s="25" t="s">
        <v>70</v>
      </c>
      <c r="X59" s="25" t="s">
        <v>70</v>
      </c>
      <c r="Y59" s="25" t="s">
        <v>73</v>
      </c>
    </row>
    <row r="60" spans="5:25" s="24" customFormat="1" hidden="1">
      <c r="E60" s="24">
        <v>302</v>
      </c>
      <c r="F60" s="25" t="s">
        <v>70</v>
      </c>
      <c r="G60" s="25" t="s">
        <v>66</v>
      </c>
      <c r="H60" s="25">
        <v>3</v>
      </c>
      <c r="I60" s="25" t="s">
        <v>70</v>
      </c>
      <c r="J60" s="25" t="s">
        <v>74</v>
      </c>
      <c r="K60" s="25" t="s">
        <v>69</v>
      </c>
      <c r="L60" s="25" t="s">
        <v>70</v>
      </c>
      <c r="M60" s="25" t="s">
        <v>71</v>
      </c>
      <c r="N60" s="25" t="s">
        <v>70</v>
      </c>
      <c r="O60" s="25">
        <v>31</v>
      </c>
      <c r="P60" s="25" t="s">
        <v>70</v>
      </c>
      <c r="Q60" s="25" t="s">
        <v>70</v>
      </c>
      <c r="R60" s="25" t="s">
        <v>72</v>
      </c>
      <c r="S60" s="25" t="s">
        <v>70</v>
      </c>
      <c r="T60" s="25">
        <v>31</v>
      </c>
      <c r="V60" s="25" t="s">
        <v>70</v>
      </c>
      <c r="X60" s="25" t="s">
        <v>70</v>
      </c>
      <c r="Y60" s="25" t="s">
        <v>73</v>
      </c>
    </row>
    <row r="61" spans="5:25" s="24" customFormat="1" hidden="1">
      <c r="E61" s="24">
        <v>303</v>
      </c>
      <c r="F61" s="25" t="s">
        <v>70</v>
      </c>
      <c r="G61" s="25" t="s">
        <v>66</v>
      </c>
      <c r="H61" s="25">
        <v>3</v>
      </c>
      <c r="I61" s="25" t="s">
        <v>70</v>
      </c>
      <c r="J61" s="25" t="s">
        <v>74</v>
      </c>
      <c r="K61" s="25" t="s">
        <v>69</v>
      </c>
      <c r="L61" s="25" t="s">
        <v>70</v>
      </c>
      <c r="M61" s="25" t="s">
        <v>71</v>
      </c>
      <c r="N61" s="25" t="s">
        <v>70</v>
      </c>
      <c r="O61" s="25">
        <v>31</v>
      </c>
      <c r="P61" s="25" t="s">
        <v>70</v>
      </c>
      <c r="Q61" s="25" t="s">
        <v>70</v>
      </c>
      <c r="R61" s="25" t="s">
        <v>72</v>
      </c>
      <c r="S61" s="25" t="s">
        <v>70</v>
      </c>
      <c r="T61" s="25">
        <v>31</v>
      </c>
      <c r="V61" s="25" t="s">
        <v>70</v>
      </c>
      <c r="X61" s="25" t="s">
        <v>70</v>
      </c>
      <c r="Y61" s="25" t="s">
        <v>73</v>
      </c>
    </row>
    <row r="62" spans="5:25" s="24" customFormat="1" hidden="1">
      <c r="E62" s="24">
        <v>304</v>
      </c>
      <c r="F62" s="25" t="s">
        <v>70</v>
      </c>
      <c r="G62" s="25" t="s">
        <v>66</v>
      </c>
      <c r="H62" s="25">
        <v>3</v>
      </c>
      <c r="I62" s="25" t="s">
        <v>70</v>
      </c>
      <c r="J62" s="25" t="s">
        <v>74</v>
      </c>
      <c r="K62" s="25" t="s">
        <v>69</v>
      </c>
      <c r="L62" s="25" t="s">
        <v>70</v>
      </c>
      <c r="M62" s="25" t="s">
        <v>71</v>
      </c>
      <c r="N62" s="25" t="s">
        <v>70</v>
      </c>
      <c r="O62" s="25">
        <v>31</v>
      </c>
      <c r="P62" s="25" t="s">
        <v>70</v>
      </c>
      <c r="Q62" s="25" t="s">
        <v>70</v>
      </c>
      <c r="R62" s="25" t="s">
        <v>72</v>
      </c>
      <c r="S62" s="25" t="s">
        <v>70</v>
      </c>
      <c r="T62" s="25">
        <v>31</v>
      </c>
      <c r="V62" s="25" t="s">
        <v>70</v>
      </c>
      <c r="X62" s="25" t="s">
        <v>70</v>
      </c>
      <c r="Y62" s="25" t="s">
        <v>73</v>
      </c>
    </row>
    <row r="63" spans="5:25" s="24" customFormat="1" hidden="1">
      <c r="E63" s="24">
        <v>305</v>
      </c>
      <c r="F63" s="25" t="s">
        <v>70</v>
      </c>
      <c r="G63" s="25" t="s">
        <v>66</v>
      </c>
      <c r="H63" s="25">
        <v>3</v>
      </c>
      <c r="I63" s="25" t="s">
        <v>70</v>
      </c>
      <c r="J63" s="25" t="s">
        <v>74</v>
      </c>
      <c r="K63" s="25" t="s">
        <v>69</v>
      </c>
      <c r="L63" s="25" t="s">
        <v>70</v>
      </c>
      <c r="M63" s="25" t="s">
        <v>71</v>
      </c>
      <c r="N63" s="25" t="s">
        <v>70</v>
      </c>
      <c r="O63" s="25">
        <v>31</v>
      </c>
      <c r="P63" s="25" t="s">
        <v>70</v>
      </c>
      <c r="Q63" s="25" t="s">
        <v>70</v>
      </c>
      <c r="R63" s="25" t="s">
        <v>72</v>
      </c>
      <c r="S63" s="25" t="s">
        <v>70</v>
      </c>
      <c r="T63" s="25">
        <v>31</v>
      </c>
      <c r="V63" s="25" t="s">
        <v>70</v>
      </c>
      <c r="X63" s="25" t="s">
        <v>70</v>
      </c>
      <c r="Y63" s="25" t="s">
        <v>73</v>
      </c>
    </row>
    <row r="64" spans="5:25" s="24" customFormat="1" hidden="1">
      <c r="E64" s="24">
        <v>306</v>
      </c>
      <c r="F64" s="25" t="s">
        <v>70</v>
      </c>
      <c r="G64" s="25" t="s">
        <v>66</v>
      </c>
      <c r="H64" s="25">
        <v>3</v>
      </c>
      <c r="I64" s="25" t="s">
        <v>70</v>
      </c>
      <c r="J64" s="25" t="s">
        <v>74</v>
      </c>
      <c r="K64" s="25" t="s">
        <v>69</v>
      </c>
      <c r="L64" s="25" t="s">
        <v>70</v>
      </c>
      <c r="M64" s="25" t="s">
        <v>71</v>
      </c>
      <c r="N64" s="25" t="s">
        <v>70</v>
      </c>
      <c r="O64" s="25">
        <v>31</v>
      </c>
      <c r="P64" s="25" t="s">
        <v>70</v>
      </c>
      <c r="Q64" s="25" t="s">
        <v>70</v>
      </c>
      <c r="R64" s="25" t="s">
        <v>72</v>
      </c>
      <c r="S64" s="25" t="s">
        <v>70</v>
      </c>
      <c r="T64" s="25">
        <v>31</v>
      </c>
      <c r="V64" s="25" t="s">
        <v>70</v>
      </c>
      <c r="X64" s="25" t="s">
        <v>70</v>
      </c>
      <c r="Y64" s="25" t="s">
        <v>73</v>
      </c>
    </row>
    <row r="65" spans="5:25" s="24" customFormat="1" hidden="1">
      <c r="E65" s="24">
        <v>307</v>
      </c>
      <c r="F65" s="25" t="s">
        <v>70</v>
      </c>
      <c r="G65" s="25" t="s">
        <v>66</v>
      </c>
      <c r="H65" s="25">
        <v>3</v>
      </c>
      <c r="I65" s="25" t="s">
        <v>70</v>
      </c>
      <c r="J65" s="25" t="s">
        <v>74</v>
      </c>
      <c r="K65" s="25" t="s">
        <v>69</v>
      </c>
      <c r="L65" s="25" t="s">
        <v>70</v>
      </c>
      <c r="M65" s="25" t="s">
        <v>71</v>
      </c>
      <c r="N65" s="25" t="s">
        <v>70</v>
      </c>
      <c r="O65" s="25">
        <v>31</v>
      </c>
      <c r="P65" s="25" t="s">
        <v>70</v>
      </c>
      <c r="Q65" s="25" t="s">
        <v>70</v>
      </c>
      <c r="R65" s="25" t="s">
        <v>72</v>
      </c>
      <c r="S65" s="25" t="s">
        <v>70</v>
      </c>
      <c r="T65" s="25">
        <v>31</v>
      </c>
      <c r="V65" s="25" t="s">
        <v>70</v>
      </c>
      <c r="X65" s="25" t="s">
        <v>70</v>
      </c>
      <c r="Y65" s="25" t="s">
        <v>73</v>
      </c>
    </row>
    <row r="66" spans="5:25" s="24" customFormat="1" hidden="1">
      <c r="E66" s="24">
        <v>408</v>
      </c>
      <c r="F66" s="25" t="s">
        <v>70</v>
      </c>
      <c r="G66" s="25" t="s">
        <v>66</v>
      </c>
      <c r="H66" s="25">
        <v>3</v>
      </c>
      <c r="I66" s="25" t="s">
        <v>70</v>
      </c>
      <c r="J66" s="25" t="s">
        <v>74</v>
      </c>
      <c r="K66" s="25" t="s">
        <v>69</v>
      </c>
      <c r="L66" s="25" t="s">
        <v>75</v>
      </c>
      <c r="M66" s="25" t="s">
        <v>71</v>
      </c>
      <c r="N66" s="25" t="s">
        <v>75</v>
      </c>
      <c r="O66" s="25">
        <v>41</v>
      </c>
      <c r="P66" s="25" t="s">
        <v>75</v>
      </c>
      <c r="Q66" s="25" t="s">
        <v>75</v>
      </c>
      <c r="R66" s="25" t="s">
        <v>72</v>
      </c>
      <c r="S66" s="25" t="s">
        <v>75</v>
      </c>
      <c r="T66" s="25">
        <v>41</v>
      </c>
      <c r="V66" s="25" t="s">
        <v>70</v>
      </c>
      <c r="X66" s="25" t="s">
        <v>75</v>
      </c>
      <c r="Y66" s="25" t="s">
        <v>73</v>
      </c>
    </row>
    <row r="67" spans="5:25" s="24" customFormat="1" hidden="1">
      <c r="E67" s="24">
        <v>409</v>
      </c>
      <c r="F67" s="25" t="s">
        <v>70</v>
      </c>
      <c r="G67" s="25" t="s">
        <v>66</v>
      </c>
      <c r="H67" s="25">
        <v>3</v>
      </c>
      <c r="I67" s="25" t="s">
        <v>70</v>
      </c>
      <c r="J67" s="25" t="s">
        <v>74</v>
      </c>
      <c r="K67" s="25" t="s">
        <v>69</v>
      </c>
      <c r="L67" s="25" t="s">
        <v>75</v>
      </c>
      <c r="M67" s="25" t="s">
        <v>71</v>
      </c>
      <c r="N67" s="25" t="s">
        <v>75</v>
      </c>
      <c r="O67" s="25">
        <v>41</v>
      </c>
      <c r="P67" s="25" t="s">
        <v>75</v>
      </c>
      <c r="Q67" s="25" t="s">
        <v>75</v>
      </c>
      <c r="R67" s="25" t="s">
        <v>72</v>
      </c>
      <c r="S67" s="25" t="s">
        <v>75</v>
      </c>
      <c r="T67" s="25">
        <v>41</v>
      </c>
      <c r="V67" s="25" t="s">
        <v>70</v>
      </c>
      <c r="X67" s="25" t="s">
        <v>75</v>
      </c>
      <c r="Y67" s="25" t="s">
        <v>73</v>
      </c>
    </row>
    <row r="68" spans="5:25" s="24" customFormat="1" hidden="1">
      <c r="E68" s="24">
        <v>410</v>
      </c>
      <c r="F68" s="25" t="s">
        <v>70</v>
      </c>
      <c r="G68" s="25" t="s">
        <v>66</v>
      </c>
      <c r="H68" s="25">
        <v>3</v>
      </c>
      <c r="I68" s="25" t="s">
        <v>70</v>
      </c>
      <c r="J68" s="25" t="s">
        <v>74</v>
      </c>
      <c r="K68" s="25" t="s">
        <v>69</v>
      </c>
      <c r="L68" s="25" t="s">
        <v>75</v>
      </c>
      <c r="M68" s="25" t="s">
        <v>71</v>
      </c>
      <c r="N68" s="25" t="s">
        <v>75</v>
      </c>
      <c r="O68" s="25">
        <v>41</v>
      </c>
      <c r="P68" s="25" t="s">
        <v>75</v>
      </c>
      <c r="Q68" s="25" t="s">
        <v>75</v>
      </c>
      <c r="R68" s="25" t="s">
        <v>72</v>
      </c>
      <c r="S68" s="25" t="s">
        <v>75</v>
      </c>
      <c r="T68" s="25">
        <v>41</v>
      </c>
      <c r="V68" s="25" t="s">
        <v>70</v>
      </c>
      <c r="X68" s="25" t="s">
        <v>75</v>
      </c>
      <c r="Y68" s="25" t="s">
        <v>73</v>
      </c>
    </row>
    <row r="69" spans="5:25" s="24" customFormat="1" hidden="1">
      <c r="E69" s="24">
        <v>411</v>
      </c>
      <c r="F69" s="25" t="s">
        <v>75</v>
      </c>
      <c r="G69" s="25" t="s">
        <v>76</v>
      </c>
      <c r="H69" s="25">
        <v>4</v>
      </c>
      <c r="I69" s="25" t="s">
        <v>75</v>
      </c>
      <c r="J69" s="25" t="s">
        <v>74</v>
      </c>
      <c r="K69" s="25" t="s">
        <v>69</v>
      </c>
      <c r="L69" s="25" t="s">
        <v>75</v>
      </c>
      <c r="M69" s="25" t="s">
        <v>71</v>
      </c>
      <c r="N69" s="25" t="s">
        <v>75</v>
      </c>
      <c r="O69" s="25">
        <v>41</v>
      </c>
      <c r="P69" s="25" t="s">
        <v>75</v>
      </c>
      <c r="Q69" s="25" t="s">
        <v>75</v>
      </c>
      <c r="R69" s="25" t="s">
        <v>72</v>
      </c>
      <c r="S69" s="25" t="s">
        <v>75</v>
      </c>
      <c r="T69" s="25">
        <v>41</v>
      </c>
      <c r="V69" s="25" t="s">
        <v>70</v>
      </c>
      <c r="X69" s="25" t="s">
        <v>75</v>
      </c>
      <c r="Y69" s="25" t="s">
        <v>73</v>
      </c>
    </row>
    <row r="70" spans="5:25" s="24" customFormat="1" hidden="1">
      <c r="E70" s="24">
        <v>412</v>
      </c>
      <c r="F70" s="25" t="s">
        <v>75</v>
      </c>
      <c r="G70" s="25" t="s">
        <v>76</v>
      </c>
      <c r="H70" s="25">
        <v>4</v>
      </c>
      <c r="I70" s="25" t="s">
        <v>75</v>
      </c>
      <c r="J70" s="25" t="s">
        <v>74</v>
      </c>
      <c r="K70" s="25" t="s">
        <v>69</v>
      </c>
      <c r="L70" s="25" t="s">
        <v>75</v>
      </c>
      <c r="M70" s="25" t="s">
        <v>71</v>
      </c>
      <c r="N70" s="25" t="s">
        <v>75</v>
      </c>
      <c r="O70" s="25">
        <v>41</v>
      </c>
      <c r="P70" s="25" t="s">
        <v>75</v>
      </c>
      <c r="Q70" s="25" t="s">
        <v>75</v>
      </c>
      <c r="R70" s="25" t="s">
        <v>72</v>
      </c>
      <c r="S70" s="25" t="s">
        <v>75</v>
      </c>
      <c r="T70" s="25">
        <v>41</v>
      </c>
      <c r="V70" s="25" t="s">
        <v>70</v>
      </c>
      <c r="X70" s="25" t="s">
        <v>75</v>
      </c>
      <c r="Y70" s="25" t="s">
        <v>73</v>
      </c>
    </row>
    <row r="71" spans="5:25" s="24" customFormat="1" hidden="1">
      <c r="E71" s="24">
        <v>401</v>
      </c>
      <c r="F71" s="25" t="s">
        <v>75</v>
      </c>
      <c r="G71" s="25" t="s">
        <v>76</v>
      </c>
      <c r="H71" s="25">
        <v>4</v>
      </c>
      <c r="I71" s="25" t="s">
        <v>75</v>
      </c>
      <c r="J71" s="25" t="s">
        <v>74</v>
      </c>
      <c r="K71" s="25" t="s">
        <v>69</v>
      </c>
      <c r="L71" s="25" t="s">
        <v>75</v>
      </c>
      <c r="M71" s="25" t="s">
        <v>71</v>
      </c>
      <c r="N71" s="25" t="s">
        <v>75</v>
      </c>
      <c r="O71" s="25">
        <v>41</v>
      </c>
      <c r="P71" s="25" t="s">
        <v>75</v>
      </c>
      <c r="Q71" s="25" t="s">
        <v>75</v>
      </c>
      <c r="R71" s="25" t="s">
        <v>72</v>
      </c>
      <c r="S71" s="25" t="s">
        <v>75</v>
      </c>
      <c r="T71" s="25">
        <v>41</v>
      </c>
      <c r="V71" s="25" t="s">
        <v>70</v>
      </c>
      <c r="X71" s="25" t="s">
        <v>75</v>
      </c>
      <c r="Y71" s="25" t="s">
        <v>73</v>
      </c>
    </row>
    <row r="72" spans="5:25" s="24" customFormat="1" hidden="1">
      <c r="E72" s="24">
        <v>402</v>
      </c>
      <c r="F72" s="25" t="s">
        <v>75</v>
      </c>
      <c r="G72" s="25" t="s">
        <v>76</v>
      </c>
      <c r="H72" s="25">
        <v>4</v>
      </c>
      <c r="I72" s="25" t="s">
        <v>75</v>
      </c>
      <c r="J72" s="25" t="s">
        <v>74</v>
      </c>
      <c r="K72" s="25" t="s">
        <v>69</v>
      </c>
      <c r="L72" s="25" t="s">
        <v>75</v>
      </c>
      <c r="M72" s="25" t="s">
        <v>71</v>
      </c>
      <c r="N72" s="25" t="s">
        <v>75</v>
      </c>
      <c r="O72" s="25">
        <v>41</v>
      </c>
      <c r="P72" s="25" t="s">
        <v>75</v>
      </c>
      <c r="Q72" s="25" t="s">
        <v>75</v>
      </c>
      <c r="R72" s="25" t="s">
        <v>72</v>
      </c>
      <c r="S72" s="25" t="s">
        <v>75</v>
      </c>
      <c r="T72" s="25">
        <v>41</v>
      </c>
      <c r="V72" s="25" t="s">
        <v>70</v>
      </c>
      <c r="X72" s="25" t="s">
        <v>75</v>
      </c>
      <c r="Y72" s="25" t="s">
        <v>73</v>
      </c>
    </row>
    <row r="73" spans="5:25" s="24" customFormat="1" hidden="1">
      <c r="E73" s="24">
        <v>403</v>
      </c>
      <c r="F73" s="25" t="s">
        <v>75</v>
      </c>
      <c r="G73" s="25" t="s">
        <v>76</v>
      </c>
      <c r="H73" s="25">
        <v>4</v>
      </c>
      <c r="I73" s="25" t="s">
        <v>75</v>
      </c>
      <c r="J73" s="25" t="s">
        <v>74</v>
      </c>
      <c r="K73" s="25" t="s">
        <v>69</v>
      </c>
      <c r="L73" s="25" t="s">
        <v>75</v>
      </c>
      <c r="M73" s="25" t="s">
        <v>71</v>
      </c>
      <c r="N73" s="25" t="s">
        <v>75</v>
      </c>
      <c r="O73" s="25">
        <v>41</v>
      </c>
      <c r="P73" s="25" t="s">
        <v>75</v>
      </c>
      <c r="Q73" s="25" t="s">
        <v>75</v>
      </c>
      <c r="R73" s="25" t="s">
        <v>72</v>
      </c>
      <c r="S73" s="25" t="s">
        <v>75</v>
      </c>
      <c r="T73" s="25">
        <v>41</v>
      </c>
      <c r="V73" s="25" t="s">
        <v>70</v>
      </c>
      <c r="X73" s="25" t="s">
        <v>75</v>
      </c>
      <c r="Y73" s="25" t="s">
        <v>73</v>
      </c>
    </row>
    <row r="74" spans="5:25" s="24" customFormat="1" hidden="1">
      <c r="E74" s="24">
        <v>404</v>
      </c>
      <c r="F74" s="25" t="s">
        <v>75</v>
      </c>
      <c r="G74" s="25" t="s">
        <v>76</v>
      </c>
      <c r="H74" s="25">
        <v>4</v>
      </c>
      <c r="I74" s="25" t="s">
        <v>75</v>
      </c>
      <c r="J74" s="25" t="s">
        <v>74</v>
      </c>
      <c r="K74" s="25" t="s">
        <v>69</v>
      </c>
      <c r="L74" s="25" t="s">
        <v>75</v>
      </c>
      <c r="M74" s="25" t="s">
        <v>71</v>
      </c>
      <c r="N74" s="25" t="s">
        <v>75</v>
      </c>
      <c r="O74" s="25">
        <v>41</v>
      </c>
      <c r="P74" s="25" t="s">
        <v>75</v>
      </c>
      <c r="Q74" s="25" t="s">
        <v>75</v>
      </c>
      <c r="R74" s="25" t="s">
        <v>72</v>
      </c>
      <c r="S74" s="25" t="s">
        <v>75</v>
      </c>
      <c r="T74" s="25">
        <v>41</v>
      </c>
      <c r="V74" s="25" t="s">
        <v>70</v>
      </c>
      <c r="X74" s="25" t="s">
        <v>75</v>
      </c>
      <c r="Y74" s="25" t="s">
        <v>73</v>
      </c>
    </row>
    <row r="75" spans="5:25" s="24" customFormat="1" hidden="1">
      <c r="E75" s="24">
        <v>405</v>
      </c>
      <c r="F75" s="25" t="s">
        <v>75</v>
      </c>
      <c r="G75" s="25" t="s">
        <v>76</v>
      </c>
      <c r="H75" s="25">
        <v>4</v>
      </c>
      <c r="I75" s="25" t="s">
        <v>75</v>
      </c>
      <c r="J75" s="25" t="s">
        <v>74</v>
      </c>
      <c r="K75" s="25" t="s">
        <v>69</v>
      </c>
      <c r="L75" s="25" t="s">
        <v>75</v>
      </c>
      <c r="M75" s="25" t="s">
        <v>71</v>
      </c>
      <c r="N75" s="25" t="s">
        <v>75</v>
      </c>
      <c r="O75" s="25">
        <v>41</v>
      </c>
      <c r="P75" s="25" t="s">
        <v>75</v>
      </c>
      <c r="Q75" s="25" t="s">
        <v>75</v>
      </c>
      <c r="R75" s="25" t="s">
        <v>72</v>
      </c>
      <c r="S75" s="25" t="s">
        <v>75</v>
      </c>
      <c r="T75" s="25">
        <v>41</v>
      </c>
      <c r="V75" s="25" t="s">
        <v>70</v>
      </c>
      <c r="X75" s="25" t="s">
        <v>75</v>
      </c>
      <c r="Y75" s="25" t="s">
        <v>73</v>
      </c>
    </row>
    <row r="76" spans="5:25" s="24" customFormat="1" ht="17" hidden="1" customHeight="1">
      <c r="E76" s="24">
        <v>406</v>
      </c>
      <c r="F76" s="25" t="s">
        <v>75</v>
      </c>
      <c r="G76" s="25" t="s">
        <v>76</v>
      </c>
      <c r="H76" s="25">
        <v>4</v>
      </c>
      <c r="I76" s="25" t="s">
        <v>75</v>
      </c>
      <c r="J76" s="25" t="s">
        <v>74</v>
      </c>
      <c r="K76" s="25" t="s">
        <v>69</v>
      </c>
      <c r="L76" s="25" t="s">
        <v>75</v>
      </c>
      <c r="M76" s="25" t="s">
        <v>71</v>
      </c>
      <c r="N76" s="25" t="s">
        <v>75</v>
      </c>
      <c r="O76" s="25">
        <v>41</v>
      </c>
      <c r="P76" s="25" t="s">
        <v>75</v>
      </c>
      <c r="Q76" s="25" t="s">
        <v>75</v>
      </c>
      <c r="R76" s="25" t="s">
        <v>72</v>
      </c>
      <c r="S76" s="25" t="s">
        <v>75</v>
      </c>
      <c r="T76" s="25">
        <v>41</v>
      </c>
      <c r="V76" s="25" t="s">
        <v>70</v>
      </c>
      <c r="X76" s="25" t="s">
        <v>75</v>
      </c>
      <c r="Y76" s="25" t="s">
        <v>73</v>
      </c>
    </row>
    <row r="77" spans="5:25" s="24" customFormat="1" ht="17" hidden="1" customHeight="1">
      <c r="E77" s="24">
        <v>407</v>
      </c>
      <c r="F77" s="25" t="s">
        <v>75</v>
      </c>
      <c r="G77" s="25" t="s">
        <v>76</v>
      </c>
      <c r="H77" s="25">
        <v>4</v>
      </c>
      <c r="I77" s="25" t="s">
        <v>75</v>
      </c>
      <c r="J77" s="25" t="s">
        <v>74</v>
      </c>
      <c r="K77" s="25" t="s">
        <v>69</v>
      </c>
      <c r="L77" s="25" t="s">
        <v>75</v>
      </c>
      <c r="M77" s="25" t="s">
        <v>71</v>
      </c>
      <c r="N77" s="25" t="s">
        <v>75</v>
      </c>
      <c r="O77" s="25">
        <v>41</v>
      </c>
      <c r="P77" s="25" t="s">
        <v>75</v>
      </c>
      <c r="Q77" s="25" t="s">
        <v>75</v>
      </c>
      <c r="R77" s="25" t="s">
        <v>72</v>
      </c>
      <c r="S77" s="25" t="s">
        <v>75</v>
      </c>
      <c r="T77" s="25">
        <v>41</v>
      </c>
      <c r="V77" s="25" t="s">
        <v>70</v>
      </c>
      <c r="X77" s="25" t="s">
        <v>75</v>
      </c>
      <c r="Y77" s="25" t="s">
        <v>73</v>
      </c>
    </row>
    <row r="78" spans="5:25" s="24" customFormat="1" ht="17" hidden="1" customHeight="1">
      <c r="E78" s="24">
        <v>508</v>
      </c>
      <c r="F78" s="25" t="s">
        <v>75</v>
      </c>
      <c r="G78" s="25" t="s">
        <v>76</v>
      </c>
      <c r="H78" s="25">
        <v>4</v>
      </c>
      <c r="I78" s="25" t="s">
        <v>75</v>
      </c>
      <c r="J78" s="25" t="s">
        <v>74</v>
      </c>
      <c r="K78" s="25" t="s">
        <v>69</v>
      </c>
      <c r="L78" s="25" t="s">
        <v>77</v>
      </c>
      <c r="M78" s="25" t="s">
        <v>78</v>
      </c>
      <c r="N78" s="25" t="s">
        <v>77</v>
      </c>
      <c r="O78" s="25">
        <v>51</v>
      </c>
      <c r="P78" s="25" t="s">
        <v>77</v>
      </c>
      <c r="Q78" s="25" t="s">
        <v>77</v>
      </c>
      <c r="R78" s="25" t="s">
        <v>72</v>
      </c>
      <c r="S78" s="25" t="s">
        <v>77</v>
      </c>
      <c r="T78" s="25">
        <v>51</v>
      </c>
      <c r="V78" s="25" t="s">
        <v>70</v>
      </c>
      <c r="X78" s="25" t="s">
        <v>77</v>
      </c>
      <c r="Y78" s="25" t="s">
        <v>79</v>
      </c>
    </row>
    <row r="79" spans="5:25" s="24" customFormat="1" hidden="1">
      <c r="E79" s="24">
        <v>509</v>
      </c>
      <c r="F79" s="25" t="s">
        <v>75</v>
      </c>
      <c r="G79" s="25" t="s">
        <v>76</v>
      </c>
      <c r="H79" s="25">
        <v>4</v>
      </c>
      <c r="I79" s="25" t="s">
        <v>75</v>
      </c>
      <c r="J79" s="25" t="s">
        <v>74</v>
      </c>
      <c r="K79" s="25" t="s">
        <v>69</v>
      </c>
      <c r="L79" s="25" t="s">
        <v>77</v>
      </c>
      <c r="M79" s="25" t="s">
        <v>78</v>
      </c>
      <c r="N79" s="25" t="s">
        <v>77</v>
      </c>
      <c r="O79" s="25">
        <v>51</v>
      </c>
      <c r="P79" s="25" t="s">
        <v>77</v>
      </c>
      <c r="Q79" s="25" t="s">
        <v>77</v>
      </c>
      <c r="R79" s="25" t="s">
        <v>72</v>
      </c>
      <c r="S79" s="25" t="s">
        <v>77</v>
      </c>
      <c r="T79" s="25">
        <v>51</v>
      </c>
      <c r="V79" s="25" t="s">
        <v>70</v>
      </c>
      <c r="X79" s="25" t="s">
        <v>77</v>
      </c>
      <c r="Y79" s="25" t="s">
        <v>79</v>
      </c>
    </row>
    <row r="80" spans="5:25" s="24" customFormat="1" hidden="1">
      <c r="E80" s="24">
        <v>510</v>
      </c>
      <c r="F80" s="25" t="s">
        <v>75</v>
      </c>
      <c r="G80" s="25" t="s">
        <v>76</v>
      </c>
      <c r="H80" s="25">
        <v>4</v>
      </c>
      <c r="I80" s="25" t="s">
        <v>75</v>
      </c>
      <c r="J80" s="25" t="s">
        <v>74</v>
      </c>
      <c r="K80" s="25" t="s">
        <v>69</v>
      </c>
      <c r="L80" s="25" t="s">
        <v>77</v>
      </c>
      <c r="M80" s="25" t="s">
        <v>78</v>
      </c>
      <c r="N80" s="25" t="s">
        <v>77</v>
      </c>
      <c r="O80" s="25">
        <v>51</v>
      </c>
      <c r="P80" s="25" t="s">
        <v>77</v>
      </c>
      <c r="Q80" s="25" t="s">
        <v>77</v>
      </c>
      <c r="R80" s="25" t="s">
        <v>72</v>
      </c>
      <c r="S80" s="25" t="s">
        <v>77</v>
      </c>
      <c r="T80" s="25">
        <v>51</v>
      </c>
      <c r="V80" s="25" t="s">
        <v>70</v>
      </c>
      <c r="X80" s="25" t="s">
        <v>77</v>
      </c>
      <c r="Y80" s="25" t="s">
        <v>79</v>
      </c>
    </row>
    <row r="81" spans="5:25" s="24" customFormat="1" hidden="1">
      <c r="E81" s="24">
        <v>511</v>
      </c>
      <c r="F81" s="25" t="s">
        <v>77</v>
      </c>
      <c r="G81" s="25" t="s">
        <v>76</v>
      </c>
      <c r="H81" s="25">
        <v>5</v>
      </c>
      <c r="I81" s="25" t="s">
        <v>77</v>
      </c>
      <c r="J81" s="25" t="s">
        <v>74</v>
      </c>
      <c r="K81" s="25" t="s">
        <v>69</v>
      </c>
      <c r="L81" s="25" t="s">
        <v>77</v>
      </c>
      <c r="M81" s="25" t="s">
        <v>78</v>
      </c>
      <c r="N81" s="25" t="s">
        <v>77</v>
      </c>
      <c r="O81" s="25">
        <v>51</v>
      </c>
      <c r="P81" s="25" t="s">
        <v>77</v>
      </c>
      <c r="Q81" s="25" t="s">
        <v>77</v>
      </c>
      <c r="R81" s="25" t="s">
        <v>72</v>
      </c>
      <c r="S81" s="25" t="s">
        <v>77</v>
      </c>
      <c r="T81" s="25">
        <v>51</v>
      </c>
      <c r="V81" s="25" t="s">
        <v>70</v>
      </c>
      <c r="X81" s="25" t="s">
        <v>77</v>
      </c>
      <c r="Y81" s="25" t="s">
        <v>79</v>
      </c>
    </row>
    <row r="82" spans="5:25" s="24" customFormat="1" hidden="1">
      <c r="E82" s="24">
        <v>512</v>
      </c>
      <c r="F82" s="25" t="s">
        <v>77</v>
      </c>
      <c r="G82" s="25" t="s">
        <v>76</v>
      </c>
      <c r="H82" s="25">
        <v>5</v>
      </c>
      <c r="I82" s="25" t="s">
        <v>77</v>
      </c>
      <c r="J82" s="25" t="s">
        <v>74</v>
      </c>
      <c r="K82" s="25" t="s">
        <v>69</v>
      </c>
      <c r="L82" s="25" t="s">
        <v>77</v>
      </c>
      <c r="M82" s="25" t="s">
        <v>78</v>
      </c>
      <c r="N82" s="25" t="s">
        <v>77</v>
      </c>
      <c r="O82" s="25">
        <v>51</v>
      </c>
      <c r="P82" s="25" t="s">
        <v>77</v>
      </c>
      <c r="Q82" s="25" t="s">
        <v>77</v>
      </c>
      <c r="R82" s="25" t="s">
        <v>72</v>
      </c>
      <c r="S82" s="25" t="s">
        <v>77</v>
      </c>
      <c r="T82" s="25">
        <v>51</v>
      </c>
      <c r="V82" s="25" t="s">
        <v>70</v>
      </c>
      <c r="X82" s="25" t="s">
        <v>77</v>
      </c>
      <c r="Y82" s="25" t="s">
        <v>79</v>
      </c>
    </row>
    <row r="83" spans="5:25" s="24" customFormat="1" hidden="1">
      <c r="E83" s="24">
        <v>501</v>
      </c>
      <c r="F83" s="25" t="s">
        <v>77</v>
      </c>
      <c r="G83" s="25" t="s">
        <v>76</v>
      </c>
      <c r="H83" s="25">
        <v>5</v>
      </c>
      <c r="I83" s="25" t="s">
        <v>77</v>
      </c>
      <c r="J83" s="25" t="s">
        <v>74</v>
      </c>
      <c r="K83" s="25" t="s">
        <v>69</v>
      </c>
      <c r="L83" s="25" t="s">
        <v>77</v>
      </c>
      <c r="M83" s="25" t="s">
        <v>78</v>
      </c>
      <c r="N83" s="25" t="s">
        <v>77</v>
      </c>
      <c r="O83" s="25">
        <v>51</v>
      </c>
      <c r="P83" s="25" t="s">
        <v>77</v>
      </c>
      <c r="Q83" s="25" t="s">
        <v>77</v>
      </c>
      <c r="R83" s="25" t="s">
        <v>72</v>
      </c>
      <c r="S83" s="25" t="s">
        <v>77</v>
      </c>
      <c r="T83" s="25">
        <v>51</v>
      </c>
      <c r="V83" s="25" t="s">
        <v>70</v>
      </c>
      <c r="X83" s="25" t="s">
        <v>77</v>
      </c>
      <c r="Y83" s="25" t="s">
        <v>79</v>
      </c>
    </row>
    <row r="84" spans="5:25" s="24" customFormat="1" hidden="1">
      <c r="E84" s="24">
        <v>502</v>
      </c>
      <c r="F84" s="25" t="s">
        <v>77</v>
      </c>
      <c r="G84" s="25" t="s">
        <v>76</v>
      </c>
      <c r="H84" s="25">
        <v>5</v>
      </c>
      <c r="I84" s="25" t="s">
        <v>77</v>
      </c>
      <c r="J84" s="25" t="s">
        <v>74</v>
      </c>
      <c r="K84" s="25" t="s">
        <v>69</v>
      </c>
      <c r="L84" s="25" t="s">
        <v>77</v>
      </c>
      <c r="M84" s="25" t="s">
        <v>78</v>
      </c>
      <c r="N84" s="25" t="s">
        <v>77</v>
      </c>
      <c r="O84" s="25">
        <v>51</v>
      </c>
      <c r="P84" s="25" t="s">
        <v>77</v>
      </c>
      <c r="Q84" s="25" t="s">
        <v>77</v>
      </c>
      <c r="R84" s="25" t="s">
        <v>72</v>
      </c>
      <c r="S84" s="25" t="s">
        <v>77</v>
      </c>
      <c r="T84" s="25">
        <v>51</v>
      </c>
      <c r="V84" s="25" t="s">
        <v>70</v>
      </c>
      <c r="X84" s="25" t="s">
        <v>77</v>
      </c>
      <c r="Y84" s="25" t="s">
        <v>79</v>
      </c>
    </row>
    <row r="85" spans="5:25" s="24" customFormat="1" hidden="1">
      <c r="E85" s="24">
        <v>503</v>
      </c>
      <c r="F85" s="25" t="s">
        <v>77</v>
      </c>
      <c r="G85" s="25" t="s">
        <v>76</v>
      </c>
      <c r="H85" s="25">
        <v>5</v>
      </c>
      <c r="I85" s="25" t="s">
        <v>77</v>
      </c>
      <c r="J85" s="25" t="s">
        <v>74</v>
      </c>
      <c r="K85" s="25" t="s">
        <v>69</v>
      </c>
      <c r="L85" s="25" t="s">
        <v>77</v>
      </c>
      <c r="M85" s="25" t="s">
        <v>78</v>
      </c>
      <c r="N85" s="25" t="s">
        <v>77</v>
      </c>
      <c r="O85" s="25">
        <v>51</v>
      </c>
      <c r="P85" s="25" t="s">
        <v>77</v>
      </c>
      <c r="Q85" s="25" t="s">
        <v>77</v>
      </c>
      <c r="R85" s="25" t="s">
        <v>72</v>
      </c>
      <c r="S85" s="25" t="s">
        <v>77</v>
      </c>
      <c r="T85" s="25">
        <v>51</v>
      </c>
      <c r="V85" s="25" t="s">
        <v>70</v>
      </c>
      <c r="X85" s="25" t="s">
        <v>77</v>
      </c>
      <c r="Y85" s="25" t="s">
        <v>79</v>
      </c>
    </row>
    <row r="86" spans="5:25" s="24" customFormat="1" hidden="1">
      <c r="E86" s="24">
        <v>504</v>
      </c>
      <c r="F86" s="25" t="s">
        <v>77</v>
      </c>
      <c r="G86" s="25" t="s">
        <v>76</v>
      </c>
      <c r="H86" s="25">
        <v>5</v>
      </c>
      <c r="I86" s="25" t="s">
        <v>77</v>
      </c>
      <c r="J86" s="25" t="s">
        <v>74</v>
      </c>
      <c r="K86" s="25" t="s">
        <v>69</v>
      </c>
      <c r="L86" s="25" t="s">
        <v>77</v>
      </c>
      <c r="M86" s="25" t="s">
        <v>78</v>
      </c>
      <c r="N86" s="25" t="s">
        <v>77</v>
      </c>
      <c r="O86" s="25">
        <v>51</v>
      </c>
      <c r="P86" s="25" t="s">
        <v>77</v>
      </c>
      <c r="Q86" s="25" t="s">
        <v>77</v>
      </c>
      <c r="R86" s="25" t="s">
        <v>72</v>
      </c>
      <c r="S86" s="25" t="s">
        <v>77</v>
      </c>
      <c r="T86" s="25">
        <v>51</v>
      </c>
      <c r="V86" s="25" t="s">
        <v>70</v>
      </c>
      <c r="X86" s="25" t="s">
        <v>77</v>
      </c>
      <c r="Y86" s="25" t="s">
        <v>79</v>
      </c>
    </row>
    <row r="87" spans="5:25" s="24" customFormat="1" hidden="1">
      <c r="E87" s="24">
        <v>505</v>
      </c>
      <c r="F87" s="25" t="s">
        <v>77</v>
      </c>
      <c r="G87" s="25" t="s">
        <v>76</v>
      </c>
      <c r="H87" s="25">
        <v>5</v>
      </c>
      <c r="I87" s="25" t="s">
        <v>77</v>
      </c>
      <c r="J87" s="25" t="s">
        <v>74</v>
      </c>
      <c r="K87" s="25" t="s">
        <v>69</v>
      </c>
      <c r="L87" s="25" t="s">
        <v>77</v>
      </c>
      <c r="M87" s="25" t="s">
        <v>78</v>
      </c>
      <c r="N87" s="25" t="s">
        <v>77</v>
      </c>
      <c r="O87" s="25">
        <v>51</v>
      </c>
      <c r="P87" s="25" t="s">
        <v>77</v>
      </c>
      <c r="Q87" s="25" t="s">
        <v>77</v>
      </c>
      <c r="R87" s="25" t="s">
        <v>72</v>
      </c>
      <c r="S87" s="25" t="s">
        <v>77</v>
      </c>
      <c r="T87" s="25">
        <v>51</v>
      </c>
      <c r="V87" s="25" t="s">
        <v>70</v>
      </c>
      <c r="X87" s="25" t="s">
        <v>77</v>
      </c>
      <c r="Y87" s="25" t="s">
        <v>79</v>
      </c>
    </row>
    <row r="88" spans="5:25" s="24" customFormat="1" hidden="1">
      <c r="E88" s="24">
        <v>506</v>
      </c>
      <c r="F88" s="25" t="s">
        <v>77</v>
      </c>
      <c r="G88" s="25" t="s">
        <v>76</v>
      </c>
      <c r="H88" s="25">
        <v>5</v>
      </c>
      <c r="I88" s="25" t="s">
        <v>77</v>
      </c>
      <c r="J88" s="25" t="s">
        <v>74</v>
      </c>
      <c r="K88" s="25" t="s">
        <v>69</v>
      </c>
      <c r="L88" s="25" t="s">
        <v>77</v>
      </c>
      <c r="M88" s="25" t="s">
        <v>78</v>
      </c>
      <c r="N88" s="25" t="s">
        <v>77</v>
      </c>
      <c r="O88" s="25">
        <v>51</v>
      </c>
      <c r="P88" s="25" t="s">
        <v>77</v>
      </c>
      <c r="Q88" s="25" t="s">
        <v>77</v>
      </c>
      <c r="R88" s="25" t="s">
        <v>72</v>
      </c>
      <c r="S88" s="25" t="s">
        <v>77</v>
      </c>
      <c r="T88" s="25">
        <v>51</v>
      </c>
      <c r="V88" s="25" t="s">
        <v>70</v>
      </c>
      <c r="X88" s="25" t="s">
        <v>77</v>
      </c>
      <c r="Y88" s="25" t="s">
        <v>79</v>
      </c>
    </row>
    <row r="89" spans="5:25" s="24" customFormat="1" hidden="1">
      <c r="E89" s="24">
        <v>507</v>
      </c>
      <c r="F89" s="25" t="s">
        <v>77</v>
      </c>
      <c r="G89" s="25" t="s">
        <v>76</v>
      </c>
      <c r="H89" s="25">
        <v>5</v>
      </c>
      <c r="I89" s="25" t="s">
        <v>77</v>
      </c>
      <c r="J89" s="25" t="s">
        <v>74</v>
      </c>
      <c r="K89" s="25" t="s">
        <v>69</v>
      </c>
      <c r="L89" s="25" t="s">
        <v>77</v>
      </c>
      <c r="M89" s="25" t="s">
        <v>78</v>
      </c>
      <c r="N89" s="25" t="s">
        <v>77</v>
      </c>
      <c r="O89" s="25">
        <v>51</v>
      </c>
      <c r="P89" s="25" t="s">
        <v>77</v>
      </c>
      <c r="Q89" s="25" t="s">
        <v>77</v>
      </c>
      <c r="R89" s="25" t="s">
        <v>72</v>
      </c>
      <c r="S89" s="25" t="s">
        <v>77</v>
      </c>
      <c r="T89" s="25">
        <v>51</v>
      </c>
      <c r="V89" s="25" t="s">
        <v>70</v>
      </c>
      <c r="X89" s="25" t="s">
        <v>77</v>
      </c>
      <c r="Y89" s="25" t="s">
        <v>79</v>
      </c>
    </row>
    <row r="90" spans="5:25" s="24" customFormat="1" hidden="1">
      <c r="E90" s="24">
        <v>608</v>
      </c>
      <c r="F90" s="25" t="s">
        <v>77</v>
      </c>
      <c r="G90" s="25" t="s">
        <v>76</v>
      </c>
      <c r="H90" s="25">
        <v>5</v>
      </c>
      <c r="I90" s="25" t="s">
        <v>77</v>
      </c>
      <c r="J90" s="25" t="s">
        <v>74</v>
      </c>
      <c r="K90" s="25" t="s">
        <v>69</v>
      </c>
      <c r="L90" s="25" t="s">
        <v>80</v>
      </c>
      <c r="M90" s="25" t="s">
        <v>78</v>
      </c>
      <c r="N90" s="25" t="s">
        <v>80</v>
      </c>
      <c r="O90" s="25">
        <v>61</v>
      </c>
      <c r="P90" s="25" t="s">
        <v>80</v>
      </c>
      <c r="Q90" s="25" t="s">
        <v>80</v>
      </c>
      <c r="R90" s="25" t="s">
        <v>72</v>
      </c>
      <c r="S90" s="25" t="s">
        <v>80</v>
      </c>
      <c r="T90" s="25">
        <v>61</v>
      </c>
      <c r="V90" s="25" t="s">
        <v>70</v>
      </c>
      <c r="X90" s="25" t="s">
        <v>80</v>
      </c>
      <c r="Y90" s="25" t="s">
        <v>79</v>
      </c>
    </row>
    <row r="91" spans="5:25" s="24" customFormat="1" hidden="1">
      <c r="E91" s="24">
        <v>609</v>
      </c>
      <c r="F91" s="25" t="s">
        <v>77</v>
      </c>
      <c r="G91" s="25" t="s">
        <v>76</v>
      </c>
      <c r="H91" s="25">
        <v>5</v>
      </c>
      <c r="I91" s="25" t="s">
        <v>77</v>
      </c>
      <c r="J91" s="25" t="s">
        <v>74</v>
      </c>
      <c r="K91" s="25" t="s">
        <v>69</v>
      </c>
      <c r="L91" s="25" t="s">
        <v>80</v>
      </c>
      <c r="M91" s="25" t="s">
        <v>78</v>
      </c>
      <c r="N91" s="25" t="s">
        <v>80</v>
      </c>
      <c r="O91" s="25">
        <v>61</v>
      </c>
      <c r="P91" s="25" t="s">
        <v>80</v>
      </c>
      <c r="Q91" s="25" t="s">
        <v>80</v>
      </c>
      <c r="R91" s="25" t="s">
        <v>72</v>
      </c>
      <c r="S91" s="25" t="s">
        <v>80</v>
      </c>
      <c r="T91" s="25">
        <v>61</v>
      </c>
      <c r="V91" s="25" t="s">
        <v>70</v>
      </c>
      <c r="X91" s="25" t="s">
        <v>80</v>
      </c>
      <c r="Y91" s="25" t="s">
        <v>79</v>
      </c>
    </row>
    <row r="92" spans="5:25" s="24" customFormat="1" hidden="1">
      <c r="E92" s="24">
        <v>610</v>
      </c>
      <c r="F92" s="25" t="s">
        <v>77</v>
      </c>
      <c r="G92" s="25" t="s">
        <v>76</v>
      </c>
      <c r="H92" s="25">
        <v>5</v>
      </c>
      <c r="I92" s="25" t="s">
        <v>77</v>
      </c>
      <c r="J92" s="25" t="s">
        <v>74</v>
      </c>
      <c r="K92" s="25" t="s">
        <v>69</v>
      </c>
      <c r="L92" s="25" t="s">
        <v>80</v>
      </c>
      <c r="M92" s="25" t="s">
        <v>78</v>
      </c>
      <c r="N92" s="25" t="s">
        <v>80</v>
      </c>
      <c r="O92" s="25">
        <v>61</v>
      </c>
      <c r="P92" s="25" t="s">
        <v>80</v>
      </c>
      <c r="Q92" s="25" t="s">
        <v>80</v>
      </c>
      <c r="R92" s="25" t="s">
        <v>72</v>
      </c>
      <c r="S92" s="25" t="s">
        <v>80</v>
      </c>
      <c r="T92" s="25">
        <v>61</v>
      </c>
      <c r="V92" s="25" t="s">
        <v>70</v>
      </c>
      <c r="X92" s="25" t="s">
        <v>80</v>
      </c>
      <c r="Y92" s="25" t="s">
        <v>79</v>
      </c>
    </row>
    <row r="93" spans="5:25" s="24" customFormat="1" hidden="1">
      <c r="E93" s="24">
        <v>611</v>
      </c>
      <c r="F93" s="25" t="s">
        <v>80</v>
      </c>
      <c r="G93" s="25" t="s">
        <v>76</v>
      </c>
      <c r="H93" s="25">
        <v>6</v>
      </c>
      <c r="I93" s="25" t="s">
        <v>80</v>
      </c>
      <c r="J93" s="25" t="s">
        <v>74</v>
      </c>
      <c r="K93" s="25" t="s">
        <v>69</v>
      </c>
      <c r="L93" s="25" t="s">
        <v>80</v>
      </c>
      <c r="M93" s="25" t="s">
        <v>78</v>
      </c>
      <c r="N93" s="25" t="s">
        <v>80</v>
      </c>
      <c r="O93" s="25">
        <v>61</v>
      </c>
      <c r="P93" s="25" t="s">
        <v>80</v>
      </c>
      <c r="Q93" s="25" t="s">
        <v>80</v>
      </c>
      <c r="R93" s="25" t="s">
        <v>72</v>
      </c>
      <c r="S93" s="25" t="s">
        <v>80</v>
      </c>
      <c r="T93" s="25">
        <v>61</v>
      </c>
      <c r="V93" s="25" t="s">
        <v>70</v>
      </c>
      <c r="X93" s="25" t="s">
        <v>80</v>
      </c>
      <c r="Y93" s="25" t="s">
        <v>79</v>
      </c>
    </row>
    <row r="94" spans="5:25" s="24" customFormat="1" hidden="1">
      <c r="E94" s="24">
        <v>612</v>
      </c>
      <c r="F94" s="25" t="s">
        <v>80</v>
      </c>
      <c r="G94" s="25" t="s">
        <v>76</v>
      </c>
      <c r="H94" s="25">
        <v>6</v>
      </c>
      <c r="I94" s="25" t="s">
        <v>80</v>
      </c>
      <c r="J94" s="25" t="s">
        <v>74</v>
      </c>
      <c r="K94" s="25" t="s">
        <v>69</v>
      </c>
      <c r="L94" s="25" t="s">
        <v>80</v>
      </c>
      <c r="M94" s="25" t="s">
        <v>78</v>
      </c>
      <c r="N94" s="25" t="s">
        <v>80</v>
      </c>
      <c r="O94" s="25">
        <v>61</v>
      </c>
      <c r="P94" s="25" t="s">
        <v>80</v>
      </c>
      <c r="Q94" s="25" t="s">
        <v>80</v>
      </c>
      <c r="R94" s="25" t="s">
        <v>72</v>
      </c>
      <c r="S94" s="25" t="s">
        <v>80</v>
      </c>
      <c r="T94" s="25">
        <v>61</v>
      </c>
      <c r="V94" s="25" t="s">
        <v>70</v>
      </c>
      <c r="X94" s="25" t="s">
        <v>80</v>
      </c>
      <c r="Y94" s="25" t="s">
        <v>79</v>
      </c>
    </row>
    <row r="95" spans="5:25" s="24" customFormat="1" hidden="1">
      <c r="E95" s="24">
        <v>601</v>
      </c>
      <c r="F95" s="25" t="s">
        <v>80</v>
      </c>
      <c r="G95" s="25" t="s">
        <v>76</v>
      </c>
      <c r="H95" s="25">
        <v>6</v>
      </c>
      <c r="I95" s="25" t="s">
        <v>80</v>
      </c>
      <c r="J95" s="25" t="s">
        <v>74</v>
      </c>
      <c r="K95" s="25" t="s">
        <v>69</v>
      </c>
      <c r="L95" s="25" t="s">
        <v>80</v>
      </c>
      <c r="M95" s="25" t="s">
        <v>78</v>
      </c>
      <c r="N95" s="25" t="s">
        <v>80</v>
      </c>
      <c r="O95" s="25">
        <v>61</v>
      </c>
      <c r="P95" s="25" t="s">
        <v>80</v>
      </c>
      <c r="Q95" s="25" t="s">
        <v>80</v>
      </c>
      <c r="R95" s="25" t="s">
        <v>72</v>
      </c>
      <c r="S95" s="25" t="s">
        <v>80</v>
      </c>
      <c r="T95" s="25">
        <v>61</v>
      </c>
      <c r="V95" s="25" t="s">
        <v>70</v>
      </c>
      <c r="X95" s="25" t="s">
        <v>80</v>
      </c>
      <c r="Y95" s="25" t="s">
        <v>79</v>
      </c>
    </row>
    <row r="96" spans="5:25" s="24" customFormat="1" hidden="1">
      <c r="E96" s="24">
        <v>602</v>
      </c>
      <c r="F96" s="25" t="s">
        <v>80</v>
      </c>
      <c r="G96" s="25" t="s">
        <v>76</v>
      </c>
      <c r="H96" s="25">
        <v>6</v>
      </c>
      <c r="I96" s="25" t="s">
        <v>80</v>
      </c>
      <c r="J96" s="25" t="s">
        <v>74</v>
      </c>
      <c r="K96" s="25" t="s">
        <v>69</v>
      </c>
      <c r="L96" s="25" t="s">
        <v>80</v>
      </c>
      <c r="M96" s="25" t="s">
        <v>78</v>
      </c>
      <c r="N96" s="25" t="s">
        <v>80</v>
      </c>
      <c r="O96" s="25">
        <v>61</v>
      </c>
      <c r="P96" s="25" t="s">
        <v>80</v>
      </c>
      <c r="Q96" s="25" t="s">
        <v>80</v>
      </c>
      <c r="R96" s="25" t="s">
        <v>72</v>
      </c>
      <c r="S96" s="25" t="s">
        <v>80</v>
      </c>
      <c r="T96" s="25">
        <v>61</v>
      </c>
      <c r="V96" s="25" t="s">
        <v>70</v>
      </c>
      <c r="X96" s="25" t="s">
        <v>80</v>
      </c>
      <c r="Y96" s="25" t="s">
        <v>79</v>
      </c>
    </row>
    <row r="97" spans="5:25" s="24" customFormat="1" hidden="1">
      <c r="E97" s="24">
        <v>603</v>
      </c>
      <c r="F97" s="25" t="s">
        <v>80</v>
      </c>
      <c r="G97" s="25" t="s">
        <v>76</v>
      </c>
      <c r="H97" s="25">
        <v>6</v>
      </c>
      <c r="I97" s="25" t="s">
        <v>80</v>
      </c>
      <c r="J97" s="25" t="s">
        <v>74</v>
      </c>
      <c r="K97" s="25" t="s">
        <v>69</v>
      </c>
      <c r="L97" s="25" t="s">
        <v>80</v>
      </c>
      <c r="M97" s="25" t="s">
        <v>78</v>
      </c>
      <c r="N97" s="25" t="s">
        <v>80</v>
      </c>
      <c r="O97" s="25">
        <v>61</v>
      </c>
      <c r="P97" s="25" t="s">
        <v>80</v>
      </c>
      <c r="Q97" s="25" t="s">
        <v>80</v>
      </c>
      <c r="R97" s="25" t="s">
        <v>72</v>
      </c>
      <c r="S97" s="25" t="s">
        <v>80</v>
      </c>
      <c r="T97" s="25">
        <v>61</v>
      </c>
      <c r="V97" s="25" t="s">
        <v>70</v>
      </c>
      <c r="X97" s="25" t="s">
        <v>80</v>
      </c>
      <c r="Y97" s="25" t="s">
        <v>79</v>
      </c>
    </row>
    <row r="98" spans="5:25" s="24" customFormat="1" hidden="1">
      <c r="E98" s="24">
        <v>604</v>
      </c>
      <c r="F98" s="25" t="s">
        <v>80</v>
      </c>
      <c r="G98" s="25" t="s">
        <v>76</v>
      </c>
      <c r="H98" s="25">
        <v>6</v>
      </c>
      <c r="I98" s="25" t="s">
        <v>80</v>
      </c>
      <c r="J98" s="25" t="s">
        <v>74</v>
      </c>
      <c r="K98" s="25" t="s">
        <v>69</v>
      </c>
      <c r="L98" s="25" t="s">
        <v>80</v>
      </c>
      <c r="M98" s="25" t="s">
        <v>78</v>
      </c>
      <c r="N98" s="25" t="s">
        <v>80</v>
      </c>
      <c r="O98" s="25">
        <v>61</v>
      </c>
      <c r="P98" s="25" t="s">
        <v>80</v>
      </c>
      <c r="Q98" s="25" t="s">
        <v>80</v>
      </c>
      <c r="R98" s="25" t="s">
        <v>72</v>
      </c>
      <c r="S98" s="25" t="s">
        <v>80</v>
      </c>
      <c r="T98" s="25">
        <v>61</v>
      </c>
      <c r="V98" s="25" t="s">
        <v>70</v>
      </c>
      <c r="X98" s="25" t="s">
        <v>80</v>
      </c>
      <c r="Y98" s="25" t="s">
        <v>79</v>
      </c>
    </row>
    <row r="99" spans="5:25" s="24" customFormat="1" hidden="1">
      <c r="E99" s="24">
        <v>605</v>
      </c>
      <c r="F99" s="25" t="s">
        <v>80</v>
      </c>
      <c r="G99" s="25" t="s">
        <v>76</v>
      </c>
      <c r="H99" s="25">
        <v>6</v>
      </c>
      <c r="I99" s="25" t="s">
        <v>80</v>
      </c>
      <c r="J99" s="25" t="s">
        <v>74</v>
      </c>
      <c r="K99" s="25" t="s">
        <v>69</v>
      </c>
      <c r="L99" s="25" t="s">
        <v>80</v>
      </c>
      <c r="M99" s="25" t="s">
        <v>78</v>
      </c>
      <c r="N99" s="25" t="s">
        <v>80</v>
      </c>
      <c r="O99" s="25">
        <v>61</v>
      </c>
      <c r="P99" s="25" t="s">
        <v>80</v>
      </c>
      <c r="Q99" s="25" t="s">
        <v>80</v>
      </c>
      <c r="R99" s="25" t="s">
        <v>72</v>
      </c>
      <c r="S99" s="25" t="s">
        <v>80</v>
      </c>
      <c r="T99" s="25">
        <v>61</v>
      </c>
      <c r="V99" s="25" t="s">
        <v>70</v>
      </c>
      <c r="X99" s="25" t="s">
        <v>80</v>
      </c>
      <c r="Y99" s="25" t="s">
        <v>79</v>
      </c>
    </row>
    <row r="100" spans="5:25" s="24" customFormat="1" hidden="1">
      <c r="E100" s="24">
        <v>606</v>
      </c>
      <c r="F100" s="25" t="s">
        <v>80</v>
      </c>
      <c r="G100" s="25" t="s">
        <v>76</v>
      </c>
      <c r="H100" s="25">
        <v>6</v>
      </c>
      <c r="I100" s="25" t="s">
        <v>80</v>
      </c>
      <c r="J100" s="25" t="s">
        <v>74</v>
      </c>
      <c r="K100" s="25" t="s">
        <v>69</v>
      </c>
      <c r="L100" s="25" t="s">
        <v>80</v>
      </c>
      <c r="M100" s="25" t="s">
        <v>78</v>
      </c>
      <c r="N100" s="25" t="s">
        <v>80</v>
      </c>
      <c r="O100" s="25">
        <v>61</v>
      </c>
      <c r="P100" s="25" t="s">
        <v>80</v>
      </c>
      <c r="Q100" s="25" t="s">
        <v>80</v>
      </c>
      <c r="R100" s="25" t="s">
        <v>72</v>
      </c>
      <c r="S100" s="25" t="s">
        <v>80</v>
      </c>
      <c r="T100" s="25">
        <v>61</v>
      </c>
      <c r="V100" s="25" t="s">
        <v>70</v>
      </c>
      <c r="X100" s="25" t="s">
        <v>80</v>
      </c>
      <c r="Y100" s="25" t="s">
        <v>79</v>
      </c>
    </row>
    <row r="101" spans="5:25" s="24" customFormat="1" hidden="1">
      <c r="E101" s="24">
        <v>607</v>
      </c>
      <c r="F101" s="25" t="s">
        <v>80</v>
      </c>
      <c r="G101" s="25" t="s">
        <v>76</v>
      </c>
      <c r="H101" s="25">
        <v>6</v>
      </c>
      <c r="I101" s="25" t="s">
        <v>80</v>
      </c>
      <c r="J101" s="25" t="s">
        <v>74</v>
      </c>
      <c r="K101" s="25" t="s">
        <v>69</v>
      </c>
      <c r="L101" s="25" t="s">
        <v>80</v>
      </c>
      <c r="M101" s="25" t="s">
        <v>78</v>
      </c>
      <c r="N101" s="25" t="s">
        <v>80</v>
      </c>
      <c r="O101" s="25">
        <v>61</v>
      </c>
      <c r="P101" s="25" t="s">
        <v>80</v>
      </c>
      <c r="Q101" s="25" t="s">
        <v>80</v>
      </c>
      <c r="R101" s="25" t="s">
        <v>72</v>
      </c>
      <c r="S101" s="25" t="s">
        <v>80</v>
      </c>
      <c r="T101" s="25">
        <v>61</v>
      </c>
      <c r="V101" s="25" t="s">
        <v>70</v>
      </c>
      <c r="X101" s="25" t="s">
        <v>80</v>
      </c>
      <c r="Y101" s="25" t="s">
        <v>79</v>
      </c>
    </row>
    <row r="102" spans="5:25" s="24" customFormat="1" hidden="1">
      <c r="E102" s="24">
        <v>708</v>
      </c>
      <c r="F102" s="25" t="s">
        <v>80</v>
      </c>
      <c r="G102" s="25" t="s">
        <v>76</v>
      </c>
      <c r="H102" s="25">
        <v>6</v>
      </c>
      <c r="I102" s="25" t="s">
        <v>80</v>
      </c>
      <c r="J102" s="25" t="s">
        <v>74</v>
      </c>
      <c r="K102" s="25" t="s">
        <v>69</v>
      </c>
      <c r="L102" s="25" t="s">
        <v>81</v>
      </c>
      <c r="M102" s="25" t="s">
        <v>78</v>
      </c>
      <c r="N102" s="25" t="s">
        <v>81</v>
      </c>
      <c r="O102" s="25">
        <v>71</v>
      </c>
      <c r="P102" s="25" t="s">
        <v>81</v>
      </c>
      <c r="Q102" s="25" t="s">
        <v>81</v>
      </c>
      <c r="R102" s="25" t="s">
        <v>72</v>
      </c>
      <c r="S102" s="25" t="s">
        <v>81</v>
      </c>
      <c r="T102" s="25">
        <v>71</v>
      </c>
      <c r="V102" s="25" t="s">
        <v>70</v>
      </c>
      <c r="X102" s="25" t="s">
        <v>80</v>
      </c>
      <c r="Y102" s="25" t="s">
        <v>79</v>
      </c>
    </row>
    <row r="103" spans="5:25" s="24" customFormat="1" hidden="1">
      <c r="E103" s="24">
        <v>709</v>
      </c>
      <c r="F103" s="25" t="s">
        <v>80</v>
      </c>
      <c r="G103" s="25" t="s">
        <v>76</v>
      </c>
      <c r="H103" s="25">
        <v>6</v>
      </c>
      <c r="I103" s="25" t="s">
        <v>80</v>
      </c>
      <c r="J103" s="25" t="s">
        <v>74</v>
      </c>
      <c r="K103" s="25" t="s">
        <v>69</v>
      </c>
      <c r="L103" s="25" t="s">
        <v>81</v>
      </c>
      <c r="M103" s="25" t="s">
        <v>78</v>
      </c>
      <c r="N103" s="25" t="s">
        <v>81</v>
      </c>
      <c r="O103" s="25">
        <v>71</v>
      </c>
      <c r="P103" s="25" t="s">
        <v>81</v>
      </c>
      <c r="Q103" s="25" t="s">
        <v>81</v>
      </c>
      <c r="R103" s="25" t="s">
        <v>72</v>
      </c>
      <c r="S103" s="25" t="s">
        <v>81</v>
      </c>
      <c r="T103" s="25">
        <v>71</v>
      </c>
      <c r="V103" s="25" t="s">
        <v>70</v>
      </c>
      <c r="X103" s="25" t="s">
        <v>80</v>
      </c>
      <c r="Y103" s="25" t="s">
        <v>79</v>
      </c>
    </row>
    <row r="104" spans="5:25" s="24" customFormat="1" hidden="1">
      <c r="E104" s="24">
        <v>710</v>
      </c>
      <c r="F104" s="25" t="s">
        <v>80</v>
      </c>
      <c r="G104" s="25" t="s">
        <v>76</v>
      </c>
      <c r="H104" s="25">
        <v>6</v>
      </c>
      <c r="I104" s="25" t="s">
        <v>80</v>
      </c>
      <c r="J104" s="25" t="s">
        <v>74</v>
      </c>
      <c r="K104" s="25" t="s">
        <v>69</v>
      </c>
      <c r="L104" s="25" t="s">
        <v>81</v>
      </c>
      <c r="M104" s="25" t="s">
        <v>78</v>
      </c>
      <c r="N104" s="25" t="s">
        <v>81</v>
      </c>
      <c r="O104" s="25">
        <v>71</v>
      </c>
      <c r="P104" s="25" t="s">
        <v>81</v>
      </c>
      <c r="Q104" s="25" t="s">
        <v>81</v>
      </c>
      <c r="R104" s="25" t="s">
        <v>72</v>
      </c>
      <c r="S104" s="25" t="s">
        <v>81</v>
      </c>
      <c r="T104" s="25">
        <v>71</v>
      </c>
      <c r="V104" s="25" t="s">
        <v>70</v>
      </c>
      <c r="X104" s="25" t="s">
        <v>80</v>
      </c>
      <c r="Y104" s="25" t="s">
        <v>79</v>
      </c>
    </row>
    <row r="105" spans="5:25" s="24" customFormat="1" hidden="1">
      <c r="E105" s="24">
        <v>711</v>
      </c>
      <c r="F105" s="25" t="s">
        <v>81</v>
      </c>
      <c r="G105" s="25" t="s">
        <v>76</v>
      </c>
      <c r="H105" s="25">
        <v>6</v>
      </c>
      <c r="I105" s="25" t="s">
        <v>80</v>
      </c>
      <c r="J105" s="25" t="s">
        <v>74</v>
      </c>
      <c r="K105" s="25" t="s">
        <v>69</v>
      </c>
      <c r="L105" s="25" t="s">
        <v>81</v>
      </c>
      <c r="M105" s="25" t="s">
        <v>78</v>
      </c>
      <c r="N105" s="25" t="s">
        <v>81</v>
      </c>
      <c r="O105" s="25">
        <v>71</v>
      </c>
      <c r="P105" s="25" t="s">
        <v>81</v>
      </c>
      <c r="Q105" s="25" t="s">
        <v>81</v>
      </c>
      <c r="R105" s="25" t="s">
        <v>72</v>
      </c>
      <c r="S105" s="25" t="s">
        <v>81</v>
      </c>
      <c r="T105" s="25">
        <v>71</v>
      </c>
      <c r="V105" s="25" t="s">
        <v>70</v>
      </c>
      <c r="X105" s="25" t="s">
        <v>80</v>
      </c>
      <c r="Y105" s="25" t="s">
        <v>79</v>
      </c>
    </row>
    <row r="106" spans="5:25" s="24" customFormat="1" hidden="1">
      <c r="E106" s="24">
        <v>712</v>
      </c>
      <c r="F106" s="25" t="s">
        <v>81</v>
      </c>
      <c r="G106" s="25" t="s">
        <v>76</v>
      </c>
      <c r="H106" s="25">
        <v>6</v>
      </c>
      <c r="I106" s="25" t="s">
        <v>80</v>
      </c>
      <c r="J106" s="25" t="s">
        <v>74</v>
      </c>
      <c r="K106" s="25" t="s">
        <v>69</v>
      </c>
      <c r="L106" s="25" t="s">
        <v>81</v>
      </c>
      <c r="M106" s="25" t="s">
        <v>78</v>
      </c>
      <c r="N106" s="25" t="s">
        <v>81</v>
      </c>
      <c r="O106" s="25">
        <v>71</v>
      </c>
      <c r="P106" s="25" t="s">
        <v>81</v>
      </c>
      <c r="Q106" s="25" t="s">
        <v>81</v>
      </c>
      <c r="R106" s="25" t="s">
        <v>72</v>
      </c>
      <c r="S106" s="25" t="s">
        <v>81</v>
      </c>
      <c r="T106" s="25">
        <v>71</v>
      </c>
      <c r="V106" s="25" t="s">
        <v>70</v>
      </c>
      <c r="X106" s="25" t="s">
        <v>80</v>
      </c>
      <c r="Y106" s="25" t="s">
        <v>79</v>
      </c>
    </row>
    <row r="107" spans="5:25" s="24" customFormat="1" hidden="1">
      <c r="E107" s="24">
        <v>701</v>
      </c>
      <c r="F107" s="25" t="s">
        <v>81</v>
      </c>
      <c r="G107" s="25" t="s">
        <v>76</v>
      </c>
      <c r="H107" s="25">
        <v>6</v>
      </c>
      <c r="I107" s="25" t="s">
        <v>80</v>
      </c>
      <c r="J107" s="25" t="s">
        <v>74</v>
      </c>
      <c r="K107" s="25" t="s">
        <v>69</v>
      </c>
      <c r="L107" s="25" t="s">
        <v>81</v>
      </c>
      <c r="M107" s="25" t="s">
        <v>78</v>
      </c>
      <c r="N107" s="25" t="s">
        <v>81</v>
      </c>
      <c r="O107" s="25">
        <v>71</v>
      </c>
      <c r="P107" s="25" t="s">
        <v>81</v>
      </c>
      <c r="Q107" s="25" t="s">
        <v>81</v>
      </c>
      <c r="R107" s="25" t="s">
        <v>72</v>
      </c>
      <c r="S107" s="25" t="s">
        <v>81</v>
      </c>
      <c r="T107" s="25">
        <v>71</v>
      </c>
      <c r="V107" s="25" t="s">
        <v>70</v>
      </c>
      <c r="X107" s="25" t="s">
        <v>80</v>
      </c>
      <c r="Y107" s="25" t="s">
        <v>79</v>
      </c>
    </row>
    <row r="108" spans="5:25" s="24" customFormat="1" hidden="1">
      <c r="E108" s="24">
        <v>702</v>
      </c>
      <c r="F108" s="25" t="s">
        <v>81</v>
      </c>
      <c r="G108" s="25" t="s">
        <v>76</v>
      </c>
      <c r="H108" s="25">
        <v>6</v>
      </c>
      <c r="I108" s="25" t="s">
        <v>80</v>
      </c>
      <c r="J108" s="25" t="s">
        <v>74</v>
      </c>
      <c r="K108" s="25" t="s">
        <v>69</v>
      </c>
      <c r="L108" s="25" t="s">
        <v>81</v>
      </c>
      <c r="M108" s="25" t="s">
        <v>78</v>
      </c>
      <c r="N108" s="25" t="s">
        <v>81</v>
      </c>
      <c r="O108" s="25">
        <v>71</v>
      </c>
      <c r="P108" s="25" t="s">
        <v>81</v>
      </c>
      <c r="Q108" s="25" t="s">
        <v>81</v>
      </c>
      <c r="R108" s="25" t="s">
        <v>72</v>
      </c>
      <c r="S108" s="25" t="s">
        <v>81</v>
      </c>
      <c r="T108" s="25">
        <v>71</v>
      </c>
      <c r="V108" s="25" t="s">
        <v>70</v>
      </c>
      <c r="X108" s="25" t="s">
        <v>80</v>
      </c>
      <c r="Y108" s="25" t="s">
        <v>79</v>
      </c>
    </row>
    <row r="109" spans="5:25" s="24" customFormat="1" hidden="1">
      <c r="E109" s="24">
        <v>703</v>
      </c>
      <c r="F109" s="25" t="s">
        <v>81</v>
      </c>
      <c r="G109" s="25" t="s">
        <v>76</v>
      </c>
      <c r="H109" s="25">
        <v>6</v>
      </c>
      <c r="I109" s="25" t="s">
        <v>80</v>
      </c>
      <c r="J109" s="25" t="s">
        <v>74</v>
      </c>
      <c r="K109" s="25" t="s">
        <v>69</v>
      </c>
      <c r="L109" s="25" t="s">
        <v>81</v>
      </c>
      <c r="M109" s="25" t="s">
        <v>78</v>
      </c>
      <c r="N109" s="25" t="s">
        <v>81</v>
      </c>
      <c r="O109" s="25">
        <v>71</v>
      </c>
      <c r="P109" s="25" t="s">
        <v>81</v>
      </c>
      <c r="Q109" s="25" t="s">
        <v>81</v>
      </c>
      <c r="R109" s="25" t="s">
        <v>72</v>
      </c>
      <c r="S109" s="25" t="s">
        <v>81</v>
      </c>
      <c r="T109" s="25">
        <v>71</v>
      </c>
      <c r="V109" s="25" t="s">
        <v>70</v>
      </c>
      <c r="X109" s="25" t="s">
        <v>80</v>
      </c>
      <c r="Y109" s="25" t="s">
        <v>79</v>
      </c>
    </row>
    <row r="110" spans="5:25" s="24" customFormat="1" hidden="1">
      <c r="E110" s="24">
        <v>704</v>
      </c>
      <c r="F110" s="25" t="s">
        <v>81</v>
      </c>
      <c r="G110" s="25" t="s">
        <v>76</v>
      </c>
      <c r="H110" s="25">
        <v>6</v>
      </c>
      <c r="I110" s="25" t="s">
        <v>80</v>
      </c>
      <c r="J110" s="25" t="s">
        <v>74</v>
      </c>
      <c r="K110" s="25" t="s">
        <v>69</v>
      </c>
      <c r="L110" s="25" t="s">
        <v>81</v>
      </c>
      <c r="M110" s="25" t="s">
        <v>78</v>
      </c>
      <c r="N110" s="25" t="s">
        <v>81</v>
      </c>
      <c r="O110" s="25">
        <v>71</v>
      </c>
      <c r="P110" s="25" t="s">
        <v>81</v>
      </c>
      <c r="Q110" s="25" t="s">
        <v>81</v>
      </c>
      <c r="R110" s="25" t="s">
        <v>72</v>
      </c>
      <c r="S110" s="25" t="s">
        <v>81</v>
      </c>
      <c r="T110" s="25">
        <v>71</v>
      </c>
      <c r="V110" s="25" t="s">
        <v>70</v>
      </c>
      <c r="X110" s="25" t="s">
        <v>80</v>
      </c>
      <c r="Y110" s="25" t="s">
        <v>79</v>
      </c>
    </row>
    <row r="111" spans="5:25" s="24" customFormat="1" hidden="1">
      <c r="E111" s="24">
        <v>705</v>
      </c>
      <c r="F111" s="25" t="s">
        <v>81</v>
      </c>
      <c r="G111" s="25" t="s">
        <v>76</v>
      </c>
      <c r="H111" s="25">
        <v>6</v>
      </c>
      <c r="I111" s="25" t="s">
        <v>80</v>
      </c>
      <c r="J111" s="25" t="s">
        <v>74</v>
      </c>
      <c r="K111" s="25" t="s">
        <v>69</v>
      </c>
      <c r="L111" s="25" t="s">
        <v>81</v>
      </c>
      <c r="M111" s="25" t="s">
        <v>78</v>
      </c>
      <c r="N111" s="25" t="s">
        <v>81</v>
      </c>
      <c r="O111" s="25">
        <v>71</v>
      </c>
      <c r="P111" s="25" t="s">
        <v>81</v>
      </c>
      <c r="Q111" s="25" t="s">
        <v>81</v>
      </c>
      <c r="R111" s="25" t="s">
        <v>72</v>
      </c>
      <c r="S111" s="25" t="s">
        <v>81</v>
      </c>
      <c r="T111" s="25">
        <v>71</v>
      </c>
      <c r="V111" s="25" t="s">
        <v>70</v>
      </c>
      <c r="X111" s="25" t="s">
        <v>80</v>
      </c>
      <c r="Y111" s="25" t="s">
        <v>79</v>
      </c>
    </row>
    <row r="112" spans="5:25" s="24" customFormat="1" hidden="1">
      <c r="E112" s="24">
        <v>706</v>
      </c>
      <c r="F112" s="25" t="s">
        <v>81</v>
      </c>
      <c r="G112" s="25" t="s">
        <v>76</v>
      </c>
      <c r="H112" s="25">
        <v>6</v>
      </c>
      <c r="I112" s="25" t="s">
        <v>80</v>
      </c>
      <c r="J112" s="25" t="s">
        <v>74</v>
      </c>
      <c r="K112" s="25" t="s">
        <v>69</v>
      </c>
      <c r="L112" s="25" t="s">
        <v>81</v>
      </c>
      <c r="M112" s="25" t="s">
        <v>78</v>
      </c>
      <c r="N112" s="25" t="s">
        <v>81</v>
      </c>
      <c r="O112" s="25">
        <v>71</v>
      </c>
      <c r="P112" s="25" t="s">
        <v>81</v>
      </c>
      <c r="Q112" s="25" t="s">
        <v>81</v>
      </c>
      <c r="R112" s="25" t="s">
        <v>72</v>
      </c>
      <c r="S112" s="25" t="s">
        <v>81</v>
      </c>
      <c r="T112" s="25">
        <v>71</v>
      </c>
      <c r="V112" s="25" t="s">
        <v>70</v>
      </c>
      <c r="X112" s="25" t="s">
        <v>80</v>
      </c>
      <c r="Y112" s="25" t="s">
        <v>79</v>
      </c>
    </row>
    <row r="113" spans="5:25" s="24" customFormat="1" hidden="1">
      <c r="E113" s="24">
        <v>707</v>
      </c>
      <c r="F113" s="25" t="s">
        <v>81</v>
      </c>
      <c r="G113" s="25" t="s">
        <v>76</v>
      </c>
      <c r="H113" s="25">
        <v>6</v>
      </c>
      <c r="I113" s="25" t="s">
        <v>80</v>
      </c>
      <c r="J113" s="25" t="s">
        <v>74</v>
      </c>
      <c r="K113" s="25" t="s">
        <v>69</v>
      </c>
      <c r="L113" s="25" t="s">
        <v>81</v>
      </c>
      <c r="M113" s="25" t="s">
        <v>78</v>
      </c>
      <c r="N113" s="25" t="s">
        <v>81</v>
      </c>
      <c r="O113" s="25">
        <v>71</v>
      </c>
      <c r="P113" s="25" t="s">
        <v>81</v>
      </c>
      <c r="Q113" s="25" t="s">
        <v>81</v>
      </c>
      <c r="R113" s="25" t="s">
        <v>72</v>
      </c>
      <c r="S113" s="25" t="s">
        <v>81</v>
      </c>
      <c r="T113" s="25">
        <v>71</v>
      </c>
      <c r="V113" s="25" t="s">
        <v>70</v>
      </c>
      <c r="X113" s="25" t="s">
        <v>80</v>
      </c>
      <c r="Y113" s="25" t="s">
        <v>79</v>
      </c>
    </row>
    <row r="114" spans="5:25" s="24" customFormat="1" hidden="1">
      <c r="E114" s="24">
        <v>808</v>
      </c>
      <c r="F114" s="25" t="s">
        <v>81</v>
      </c>
      <c r="G114" s="25" t="s">
        <v>76</v>
      </c>
      <c r="H114" s="25">
        <v>6</v>
      </c>
      <c r="I114" s="25" t="s">
        <v>80</v>
      </c>
      <c r="J114" s="25" t="s">
        <v>74</v>
      </c>
      <c r="K114" s="25" t="s">
        <v>69</v>
      </c>
      <c r="L114" s="25" t="s">
        <v>82</v>
      </c>
      <c r="M114" s="25" t="s">
        <v>83</v>
      </c>
      <c r="N114" s="25" t="s">
        <v>82</v>
      </c>
      <c r="O114" s="25">
        <v>81</v>
      </c>
      <c r="P114" s="25" t="s">
        <v>82</v>
      </c>
      <c r="Q114" s="25" t="s">
        <v>82</v>
      </c>
      <c r="R114" s="25" t="s">
        <v>72</v>
      </c>
      <c r="S114" s="25" t="s">
        <v>82</v>
      </c>
      <c r="T114" s="25">
        <v>81</v>
      </c>
      <c r="V114" s="25" t="s">
        <v>70</v>
      </c>
      <c r="X114" s="25" t="s">
        <v>80</v>
      </c>
      <c r="Y114" s="25" t="s">
        <v>79</v>
      </c>
    </row>
    <row r="115" spans="5:25" s="24" customFormat="1" hidden="1">
      <c r="E115" s="24">
        <v>809</v>
      </c>
      <c r="F115" s="25" t="s">
        <v>81</v>
      </c>
      <c r="G115" s="25" t="s">
        <v>76</v>
      </c>
      <c r="H115" s="25">
        <v>6</v>
      </c>
      <c r="I115" s="25" t="s">
        <v>80</v>
      </c>
      <c r="J115" s="25" t="s">
        <v>74</v>
      </c>
      <c r="K115" s="25" t="s">
        <v>69</v>
      </c>
      <c r="L115" s="25" t="s">
        <v>82</v>
      </c>
      <c r="M115" s="25" t="s">
        <v>83</v>
      </c>
      <c r="N115" s="25" t="s">
        <v>82</v>
      </c>
      <c r="O115" s="25">
        <v>81</v>
      </c>
      <c r="P115" s="25" t="s">
        <v>82</v>
      </c>
      <c r="Q115" s="25" t="s">
        <v>82</v>
      </c>
      <c r="R115" s="25" t="s">
        <v>72</v>
      </c>
      <c r="S115" s="25" t="s">
        <v>82</v>
      </c>
      <c r="T115" s="25">
        <v>81</v>
      </c>
      <c r="V115" s="25" t="s">
        <v>70</v>
      </c>
      <c r="X115" s="25" t="s">
        <v>80</v>
      </c>
      <c r="Y115" s="25" t="s">
        <v>79</v>
      </c>
    </row>
    <row r="116" spans="5:25" s="24" customFormat="1" hidden="1">
      <c r="E116" s="24">
        <v>810</v>
      </c>
      <c r="F116" s="25" t="s">
        <v>81</v>
      </c>
      <c r="G116" s="25" t="s">
        <v>76</v>
      </c>
      <c r="H116" s="25">
        <v>6</v>
      </c>
      <c r="I116" s="25" t="s">
        <v>80</v>
      </c>
      <c r="J116" s="25" t="s">
        <v>74</v>
      </c>
      <c r="K116" s="25" t="s">
        <v>69</v>
      </c>
      <c r="L116" s="25" t="s">
        <v>82</v>
      </c>
      <c r="M116" s="25" t="s">
        <v>83</v>
      </c>
      <c r="N116" s="25" t="s">
        <v>82</v>
      </c>
      <c r="O116" s="25">
        <v>81</v>
      </c>
      <c r="P116" s="25" t="s">
        <v>82</v>
      </c>
      <c r="Q116" s="25" t="s">
        <v>82</v>
      </c>
      <c r="R116" s="25" t="s">
        <v>72</v>
      </c>
      <c r="S116" s="25" t="s">
        <v>82</v>
      </c>
      <c r="T116" s="25">
        <v>81</v>
      </c>
      <c r="V116" s="25" t="s">
        <v>70</v>
      </c>
      <c r="X116" s="25" t="s">
        <v>80</v>
      </c>
      <c r="Y116" s="25" t="s">
        <v>79</v>
      </c>
    </row>
    <row r="117" spans="5:25" s="24" customFormat="1" hidden="1">
      <c r="E117" s="24">
        <v>811</v>
      </c>
      <c r="F117" s="25" t="s">
        <v>82</v>
      </c>
      <c r="G117" s="25" t="s">
        <v>76</v>
      </c>
      <c r="H117" s="25">
        <v>6</v>
      </c>
      <c r="I117" s="25" t="s">
        <v>80</v>
      </c>
      <c r="J117" s="25" t="s">
        <v>74</v>
      </c>
      <c r="K117" s="25" t="s">
        <v>69</v>
      </c>
      <c r="L117" s="25" t="s">
        <v>82</v>
      </c>
      <c r="M117" s="25" t="s">
        <v>83</v>
      </c>
      <c r="N117" s="25" t="s">
        <v>82</v>
      </c>
      <c r="O117" s="25">
        <v>81</v>
      </c>
      <c r="P117" s="25" t="s">
        <v>82</v>
      </c>
      <c r="Q117" s="25" t="s">
        <v>82</v>
      </c>
      <c r="R117" s="25" t="s">
        <v>72</v>
      </c>
      <c r="S117" s="25" t="s">
        <v>82</v>
      </c>
      <c r="T117" s="25">
        <v>81</v>
      </c>
      <c r="V117" s="25" t="s">
        <v>70</v>
      </c>
      <c r="X117" s="25" t="s">
        <v>80</v>
      </c>
      <c r="Y117" s="25" t="s">
        <v>79</v>
      </c>
    </row>
    <row r="118" spans="5:25" s="24" customFormat="1" hidden="1">
      <c r="E118" s="24">
        <v>812</v>
      </c>
      <c r="F118" s="25" t="s">
        <v>82</v>
      </c>
      <c r="G118" s="25" t="s">
        <v>76</v>
      </c>
      <c r="H118" s="25">
        <v>6</v>
      </c>
      <c r="I118" s="25" t="s">
        <v>80</v>
      </c>
      <c r="J118" s="25" t="s">
        <v>74</v>
      </c>
      <c r="K118" s="25" t="s">
        <v>69</v>
      </c>
      <c r="L118" s="25" t="s">
        <v>82</v>
      </c>
      <c r="M118" s="25" t="s">
        <v>83</v>
      </c>
      <c r="N118" s="25" t="s">
        <v>82</v>
      </c>
      <c r="O118" s="25">
        <v>81</v>
      </c>
      <c r="P118" s="25" t="s">
        <v>82</v>
      </c>
      <c r="Q118" s="25" t="s">
        <v>82</v>
      </c>
      <c r="R118" s="25" t="s">
        <v>72</v>
      </c>
      <c r="S118" s="25" t="s">
        <v>82</v>
      </c>
      <c r="T118" s="25">
        <v>81</v>
      </c>
      <c r="V118" s="25" t="s">
        <v>70</v>
      </c>
      <c r="X118" s="25" t="s">
        <v>80</v>
      </c>
      <c r="Y118" s="25" t="s">
        <v>79</v>
      </c>
    </row>
    <row r="119" spans="5:25" s="24" customFormat="1" hidden="1">
      <c r="E119" s="24">
        <v>801</v>
      </c>
      <c r="F119" s="25" t="s">
        <v>82</v>
      </c>
      <c r="G119" s="25" t="s">
        <v>76</v>
      </c>
      <c r="H119" s="25">
        <v>6</v>
      </c>
      <c r="I119" s="25" t="s">
        <v>80</v>
      </c>
      <c r="J119" s="25" t="s">
        <v>74</v>
      </c>
      <c r="K119" s="25" t="s">
        <v>69</v>
      </c>
      <c r="L119" s="25" t="s">
        <v>82</v>
      </c>
      <c r="M119" s="25" t="s">
        <v>83</v>
      </c>
      <c r="N119" s="25" t="s">
        <v>82</v>
      </c>
      <c r="O119" s="25">
        <v>81</v>
      </c>
      <c r="P119" s="25" t="s">
        <v>82</v>
      </c>
      <c r="Q119" s="25" t="s">
        <v>82</v>
      </c>
      <c r="R119" s="25" t="s">
        <v>72</v>
      </c>
      <c r="S119" s="25" t="s">
        <v>82</v>
      </c>
      <c r="T119" s="25">
        <v>81</v>
      </c>
      <c r="V119" s="25" t="s">
        <v>70</v>
      </c>
      <c r="X119" s="25" t="s">
        <v>80</v>
      </c>
      <c r="Y119" s="25" t="s">
        <v>79</v>
      </c>
    </row>
    <row r="120" spans="5:25" s="24" customFormat="1" hidden="1">
      <c r="E120" s="24">
        <v>802</v>
      </c>
      <c r="F120" s="25" t="s">
        <v>82</v>
      </c>
      <c r="G120" s="25" t="s">
        <v>76</v>
      </c>
      <c r="H120" s="25">
        <v>6</v>
      </c>
      <c r="I120" s="25" t="s">
        <v>80</v>
      </c>
      <c r="J120" s="25" t="s">
        <v>74</v>
      </c>
      <c r="K120" s="25" t="s">
        <v>69</v>
      </c>
      <c r="L120" s="25" t="s">
        <v>82</v>
      </c>
      <c r="M120" s="25" t="s">
        <v>83</v>
      </c>
      <c r="N120" s="25" t="s">
        <v>82</v>
      </c>
      <c r="O120" s="25">
        <v>81</v>
      </c>
      <c r="P120" s="25" t="s">
        <v>82</v>
      </c>
      <c r="Q120" s="25" t="s">
        <v>82</v>
      </c>
      <c r="R120" s="25" t="s">
        <v>72</v>
      </c>
      <c r="S120" s="25" t="s">
        <v>82</v>
      </c>
      <c r="T120" s="25">
        <v>81</v>
      </c>
      <c r="V120" s="25" t="s">
        <v>70</v>
      </c>
      <c r="X120" s="25" t="s">
        <v>80</v>
      </c>
      <c r="Y120" s="25" t="s">
        <v>79</v>
      </c>
    </row>
    <row r="121" spans="5:25" s="24" customFormat="1" hidden="1">
      <c r="E121" s="24">
        <v>803</v>
      </c>
      <c r="F121" s="25" t="s">
        <v>82</v>
      </c>
      <c r="G121" s="25" t="s">
        <v>76</v>
      </c>
      <c r="H121" s="25">
        <v>6</v>
      </c>
      <c r="I121" s="25" t="s">
        <v>80</v>
      </c>
      <c r="J121" s="25" t="s">
        <v>74</v>
      </c>
      <c r="K121" s="25" t="s">
        <v>69</v>
      </c>
      <c r="L121" s="25" t="s">
        <v>82</v>
      </c>
      <c r="M121" s="25" t="s">
        <v>83</v>
      </c>
      <c r="N121" s="25" t="s">
        <v>82</v>
      </c>
      <c r="O121" s="25">
        <v>81</v>
      </c>
      <c r="P121" s="25" t="s">
        <v>82</v>
      </c>
      <c r="Q121" s="25" t="s">
        <v>82</v>
      </c>
      <c r="R121" s="25" t="s">
        <v>72</v>
      </c>
      <c r="S121" s="25" t="s">
        <v>82</v>
      </c>
      <c r="T121" s="25">
        <v>81</v>
      </c>
      <c r="V121" s="25" t="s">
        <v>70</v>
      </c>
      <c r="X121" s="25" t="s">
        <v>80</v>
      </c>
      <c r="Y121" s="25" t="s">
        <v>79</v>
      </c>
    </row>
    <row r="122" spans="5:25" s="24" customFormat="1" hidden="1">
      <c r="E122" s="24">
        <v>804</v>
      </c>
      <c r="F122" s="25" t="s">
        <v>82</v>
      </c>
      <c r="G122" s="25" t="s">
        <v>76</v>
      </c>
      <c r="H122" s="25">
        <v>6</v>
      </c>
      <c r="I122" s="25" t="s">
        <v>80</v>
      </c>
      <c r="J122" s="25" t="s">
        <v>74</v>
      </c>
      <c r="K122" s="25" t="s">
        <v>69</v>
      </c>
      <c r="L122" s="25" t="s">
        <v>82</v>
      </c>
      <c r="M122" s="25" t="s">
        <v>83</v>
      </c>
      <c r="N122" s="25" t="s">
        <v>82</v>
      </c>
      <c r="O122" s="25">
        <v>81</v>
      </c>
      <c r="P122" s="25" t="s">
        <v>82</v>
      </c>
      <c r="Q122" s="25" t="s">
        <v>82</v>
      </c>
      <c r="R122" s="25" t="s">
        <v>72</v>
      </c>
      <c r="S122" s="25" t="s">
        <v>82</v>
      </c>
      <c r="T122" s="25">
        <v>81</v>
      </c>
      <c r="V122" s="25" t="s">
        <v>70</v>
      </c>
      <c r="X122" s="25" t="s">
        <v>80</v>
      </c>
      <c r="Y122" s="25" t="s">
        <v>79</v>
      </c>
    </row>
    <row r="123" spans="5:25" s="24" customFormat="1" hidden="1">
      <c r="E123" s="24">
        <v>805</v>
      </c>
      <c r="F123" s="25" t="s">
        <v>82</v>
      </c>
      <c r="G123" s="25" t="s">
        <v>76</v>
      </c>
      <c r="H123" s="25">
        <v>6</v>
      </c>
      <c r="I123" s="25" t="s">
        <v>80</v>
      </c>
      <c r="J123" s="25" t="s">
        <v>74</v>
      </c>
      <c r="K123" s="25" t="s">
        <v>69</v>
      </c>
      <c r="L123" s="25" t="s">
        <v>82</v>
      </c>
      <c r="M123" s="25" t="s">
        <v>83</v>
      </c>
      <c r="N123" s="25" t="s">
        <v>82</v>
      </c>
      <c r="O123" s="25">
        <v>81</v>
      </c>
      <c r="P123" s="25" t="s">
        <v>82</v>
      </c>
      <c r="Q123" s="25" t="s">
        <v>82</v>
      </c>
      <c r="R123" s="25" t="s">
        <v>72</v>
      </c>
      <c r="S123" s="25" t="s">
        <v>82</v>
      </c>
      <c r="T123" s="25">
        <v>81</v>
      </c>
      <c r="V123" s="25" t="s">
        <v>70</v>
      </c>
      <c r="X123" s="25" t="s">
        <v>80</v>
      </c>
      <c r="Y123" s="25" t="s">
        <v>79</v>
      </c>
    </row>
    <row r="124" spans="5:25" s="24" customFormat="1" hidden="1">
      <c r="E124" s="24">
        <v>806</v>
      </c>
      <c r="F124" s="25" t="s">
        <v>82</v>
      </c>
      <c r="G124" s="25" t="s">
        <v>76</v>
      </c>
      <c r="H124" s="25">
        <v>6</v>
      </c>
      <c r="I124" s="25" t="s">
        <v>80</v>
      </c>
      <c r="J124" s="25" t="s">
        <v>74</v>
      </c>
      <c r="K124" s="25" t="s">
        <v>69</v>
      </c>
      <c r="L124" s="25" t="s">
        <v>82</v>
      </c>
      <c r="M124" s="25" t="s">
        <v>83</v>
      </c>
      <c r="N124" s="25" t="s">
        <v>82</v>
      </c>
      <c r="O124" s="25">
        <v>81</v>
      </c>
      <c r="P124" s="25" t="s">
        <v>82</v>
      </c>
      <c r="Q124" s="25" t="s">
        <v>82</v>
      </c>
      <c r="R124" s="25" t="s">
        <v>72</v>
      </c>
      <c r="S124" s="25" t="s">
        <v>82</v>
      </c>
      <c r="T124" s="25">
        <v>81</v>
      </c>
      <c r="V124" s="25" t="s">
        <v>70</v>
      </c>
      <c r="X124" s="25" t="s">
        <v>80</v>
      </c>
      <c r="Y124" s="25" t="s">
        <v>79</v>
      </c>
    </row>
    <row r="125" spans="5:25" s="24" customFormat="1" hidden="1">
      <c r="E125" s="24">
        <v>807</v>
      </c>
      <c r="F125" s="25" t="s">
        <v>82</v>
      </c>
      <c r="G125" s="25" t="s">
        <v>76</v>
      </c>
      <c r="H125" s="25">
        <v>6</v>
      </c>
      <c r="I125" s="25" t="s">
        <v>80</v>
      </c>
      <c r="J125" s="25" t="s">
        <v>74</v>
      </c>
      <c r="K125" s="25" t="s">
        <v>69</v>
      </c>
      <c r="L125" s="25" t="s">
        <v>82</v>
      </c>
      <c r="M125" s="25" t="s">
        <v>83</v>
      </c>
      <c r="N125" s="25" t="s">
        <v>82</v>
      </c>
      <c r="O125" s="25">
        <v>81</v>
      </c>
      <c r="P125" s="25" t="s">
        <v>82</v>
      </c>
      <c r="Q125" s="25" t="s">
        <v>82</v>
      </c>
      <c r="R125" s="25" t="s">
        <v>72</v>
      </c>
      <c r="S125" s="25" t="s">
        <v>82</v>
      </c>
      <c r="T125" s="25">
        <v>81</v>
      </c>
      <c r="V125" s="25" t="s">
        <v>70</v>
      </c>
      <c r="X125" s="25" t="s">
        <v>80</v>
      </c>
      <c r="Y125" s="25" t="s">
        <v>79</v>
      </c>
    </row>
    <row r="126" spans="5:25" s="24" customFormat="1" hidden="1">
      <c r="E126" s="24">
        <v>908</v>
      </c>
      <c r="F126" s="25" t="s">
        <v>82</v>
      </c>
      <c r="G126" s="25" t="s">
        <v>76</v>
      </c>
      <c r="H126" s="25">
        <v>6</v>
      </c>
      <c r="I126" s="25" t="s">
        <v>80</v>
      </c>
      <c r="J126" s="25" t="s">
        <v>74</v>
      </c>
      <c r="K126" s="25" t="s">
        <v>69</v>
      </c>
      <c r="L126" s="25" t="s">
        <v>84</v>
      </c>
      <c r="M126" s="25" t="s">
        <v>83</v>
      </c>
      <c r="N126" s="25" t="s">
        <v>84</v>
      </c>
      <c r="O126" s="25">
        <v>91</v>
      </c>
      <c r="P126" s="25" t="s">
        <v>84</v>
      </c>
      <c r="Q126" s="25" t="s">
        <v>84</v>
      </c>
      <c r="R126" s="25" t="s">
        <v>72</v>
      </c>
      <c r="S126" s="25" t="s">
        <v>84</v>
      </c>
      <c r="T126" s="25">
        <v>91</v>
      </c>
      <c r="V126" s="25" t="s">
        <v>70</v>
      </c>
      <c r="X126" s="25" t="s">
        <v>80</v>
      </c>
      <c r="Y126" s="25" t="s">
        <v>79</v>
      </c>
    </row>
    <row r="127" spans="5:25" s="24" customFormat="1" hidden="1">
      <c r="E127" s="24">
        <v>909</v>
      </c>
      <c r="F127" s="25" t="s">
        <v>82</v>
      </c>
      <c r="G127" s="25" t="s">
        <v>76</v>
      </c>
      <c r="H127" s="25">
        <v>6</v>
      </c>
      <c r="I127" s="25" t="s">
        <v>80</v>
      </c>
      <c r="J127" s="25" t="s">
        <v>74</v>
      </c>
      <c r="K127" s="25" t="s">
        <v>69</v>
      </c>
      <c r="L127" s="25" t="s">
        <v>84</v>
      </c>
      <c r="M127" s="25" t="s">
        <v>83</v>
      </c>
      <c r="N127" s="25" t="s">
        <v>84</v>
      </c>
      <c r="O127" s="25">
        <v>91</v>
      </c>
      <c r="P127" s="25" t="s">
        <v>84</v>
      </c>
      <c r="Q127" s="25" t="s">
        <v>84</v>
      </c>
      <c r="R127" s="25" t="s">
        <v>72</v>
      </c>
      <c r="S127" s="25" t="s">
        <v>84</v>
      </c>
      <c r="T127" s="25">
        <v>91</v>
      </c>
      <c r="V127" s="25" t="s">
        <v>70</v>
      </c>
      <c r="X127" s="25" t="s">
        <v>80</v>
      </c>
      <c r="Y127" s="25" t="s">
        <v>79</v>
      </c>
    </row>
    <row r="128" spans="5:25" s="24" customFormat="1" hidden="1">
      <c r="E128" s="24">
        <v>910</v>
      </c>
      <c r="F128" s="25" t="s">
        <v>82</v>
      </c>
      <c r="G128" s="25" t="s">
        <v>76</v>
      </c>
      <c r="H128" s="25">
        <v>6</v>
      </c>
      <c r="I128" s="25" t="s">
        <v>80</v>
      </c>
      <c r="J128" s="25" t="s">
        <v>74</v>
      </c>
      <c r="K128" s="25" t="s">
        <v>69</v>
      </c>
      <c r="L128" s="25" t="s">
        <v>84</v>
      </c>
      <c r="M128" s="25" t="s">
        <v>83</v>
      </c>
      <c r="N128" s="25" t="s">
        <v>84</v>
      </c>
      <c r="O128" s="25">
        <v>91</v>
      </c>
      <c r="P128" s="25" t="s">
        <v>84</v>
      </c>
      <c r="Q128" s="25" t="s">
        <v>84</v>
      </c>
      <c r="R128" s="25" t="s">
        <v>72</v>
      </c>
      <c r="S128" s="25" t="s">
        <v>84</v>
      </c>
      <c r="T128" s="25">
        <v>91</v>
      </c>
      <c r="V128" s="25" t="s">
        <v>70</v>
      </c>
      <c r="X128" s="25" t="s">
        <v>80</v>
      </c>
      <c r="Y128" s="25" t="s">
        <v>79</v>
      </c>
    </row>
    <row r="129" spans="5:25" s="24" customFormat="1" hidden="1">
      <c r="E129" s="24">
        <v>911</v>
      </c>
      <c r="F129" s="25" t="s">
        <v>84</v>
      </c>
      <c r="G129" s="25" t="s">
        <v>76</v>
      </c>
      <c r="H129" s="25">
        <v>6</v>
      </c>
      <c r="I129" s="25" t="s">
        <v>80</v>
      </c>
      <c r="J129" s="25" t="s">
        <v>74</v>
      </c>
      <c r="K129" s="25" t="s">
        <v>69</v>
      </c>
      <c r="L129" s="25" t="s">
        <v>84</v>
      </c>
      <c r="M129" s="25" t="s">
        <v>83</v>
      </c>
      <c r="N129" s="25" t="s">
        <v>84</v>
      </c>
      <c r="O129" s="25">
        <v>91</v>
      </c>
      <c r="P129" s="25" t="s">
        <v>84</v>
      </c>
      <c r="Q129" s="25" t="s">
        <v>84</v>
      </c>
      <c r="R129" s="25" t="s">
        <v>72</v>
      </c>
      <c r="S129" s="25" t="s">
        <v>84</v>
      </c>
      <c r="T129" s="25">
        <v>91</v>
      </c>
      <c r="V129" s="25" t="s">
        <v>70</v>
      </c>
      <c r="X129" s="25" t="s">
        <v>80</v>
      </c>
      <c r="Y129" s="25" t="s">
        <v>79</v>
      </c>
    </row>
    <row r="130" spans="5:25" s="24" customFormat="1" hidden="1">
      <c r="E130" s="24">
        <v>912</v>
      </c>
      <c r="F130" s="25" t="s">
        <v>84</v>
      </c>
      <c r="G130" s="25" t="s">
        <v>76</v>
      </c>
      <c r="H130" s="25">
        <v>6</v>
      </c>
      <c r="I130" s="25" t="s">
        <v>80</v>
      </c>
      <c r="J130" s="25" t="s">
        <v>74</v>
      </c>
      <c r="K130" s="25" t="s">
        <v>69</v>
      </c>
      <c r="L130" s="25" t="s">
        <v>84</v>
      </c>
      <c r="M130" s="25" t="s">
        <v>83</v>
      </c>
      <c r="N130" s="25" t="s">
        <v>84</v>
      </c>
      <c r="O130" s="25">
        <v>91</v>
      </c>
      <c r="P130" s="25" t="s">
        <v>84</v>
      </c>
      <c r="Q130" s="25" t="s">
        <v>84</v>
      </c>
      <c r="R130" s="25" t="s">
        <v>72</v>
      </c>
      <c r="S130" s="25" t="s">
        <v>84</v>
      </c>
      <c r="T130" s="25">
        <v>91</v>
      </c>
      <c r="V130" s="25" t="s">
        <v>70</v>
      </c>
      <c r="X130" s="25" t="s">
        <v>80</v>
      </c>
      <c r="Y130" s="25" t="s">
        <v>79</v>
      </c>
    </row>
    <row r="131" spans="5:25" s="24" customFormat="1" hidden="1">
      <c r="E131" s="24">
        <v>901</v>
      </c>
      <c r="F131" s="25" t="s">
        <v>84</v>
      </c>
      <c r="G131" s="25" t="s">
        <v>76</v>
      </c>
      <c r="H131" s="25">
        <v>6</v>
      </c>
      <c r="I131" s="25" t="s">
        <v>80</v>
      </c>
      <c r="J131" s="25" t="s">
        <v>74</v>
      </c>
      <c r="K131" s="25" t="s">
        <v>69</v>
      </c>
      <c r="L131" s="25" t="s">
        <v>84</v>
      </c>
      <c r="M131" s="25" t="s">
        <v>83</v>
      </c>
      <c r="N131" s="25" t="s">
        <v>84</v>
      </c>
      <c r="O131" s="25">
        <v>91</v>
      </c>
      <c r="P131" s="25" t="s">
        <v>84</v>
      </c>
      <c r="Q131" s="25" t="s">
        <v>84</v>
      </c>
      <c r="R131" s="25" t="s">
        <v>72</v>
      </c>
      <c r="S131" s="25" t="s">
        <v>84</v>
      </c>
      <c r="T131" s="25">
        <v>91</v>
      </c>
      <c r="V131" s="25" t="s">
        <v>70</v>
      </c>
      <c r="X131" s="25" t="s">
        <v>80</v>
      </c>
      <c r="Y131" s="25" t="s">
        <v>79</v>
      </c>
    </row>
    <row r="132" spans="5:25" s="24" customFormat="1" hidden="1">
      <c r="E132" s="24">
        <v>902</v>
      </c>
      <c r="F132" s="25" t="s">
        <v>84</v>
      </c>
      <c r="G132" s="25" t="s">
        <v>76</v>
      </c>
      <c r="H132" s="25">
        <v>6</v>
      </c>
      <c r="I132" s="25" t="s">
        <v>80</v>
      </c>
      <c r="J132" s="25" t="s">
        <v>74</v>
      </c>
      <c r="K132" s="25" t="s">
        <v>69</v>
      </c>
      <c r="L132" s="25" t="s">
        <v>84</v>
      </c>
      <c r="M132" s="25" t="s">
        <v>83</v>
      </c>
      <c r="N132" s="25" t="s">
        <v>84</v>
      </c>
      <c r="O132" s="25">
        <v>91</v>
      </c>
      <c r="P132" s="25" t="s">
        <v>84</v>
      </c>
      <c r="Q132" s="25" t="s">
        <v>84</v>
      </c>
      <c r="R132" s="25" t="s">
        <v>72</v>
      </c>
      <c r="S132" s="25" t="s">
        <v>84</v>
      </c>
      <c r="T132" s="25">
        <v>91</v>
      </c>
      <c r="V132" s="25" t="s">
        <v>70</v>
      </c>
      <c r="X132" s="25" t="s">
        <v>80</v>
      </c>
      <c r="Y132" s="25" t="s">
        <v>79</v>
      </c>
    </row>
    <row r="133" spans="5:25" s="24" customFormat="1" hidden="1">
      <c r="E133" s="24">
        <v>903</v>
      </c>
      <c r="F133" s="25" t="s">
        <v>84</v>
      </c>
      <c r="G133" s="25" t="s">
        <v>76</v>
      </c>
      <c r="H133" s="25">
        <v>6</v>
      </c>
      <c r="I133" s="25" t="s">
        <v>80</v>
      </c>
      <c r="J133" s="25" t="s">
        <v>74</v>
      </c>
      <c r="K133" s="25" t="s">
        <v>69</v>
      </c>
      <c r="L133" s="25" t="s">
        <v>84</v>
      </c>
      <c r="M133" s="25" t="s">
        <v>83</v>
      </c>
      <c r="N133" s="25" t="s">
        <v>84</v>
      </c>
      <c r="O133" s="25">
        <v>91</v>
      </c>
      <c r="P133" s="25" t="s">
        <v>84</v>
      </c>
      <c r="Q133" s="25" t="s">
        <v>84</v>
      </c>
      <c r="R133" s="25" t="s">
        <v>72</v>
      </c>
      <c r="S133" s="25" t="s">
        <v>84</v>
      </c>
      <c r="T133" s="25">
        <v>91</v>
      </c>
      <c r="V133" s="25" t="s">
        <v>70</v>
      </c>
      <c r="X133" s="25" t="s">
        <v>80</v>
      </c>
      <c r="Y133" s="25" t="s">
        <v>79</v>
      </c>
    </row>
    <row r="134" spans="5:25" s="24" customFormat="1" hidden="1">
      <c r="E134" s="24">
        <v>904</v>
      </c>
      <c r="F134" s="25" t="s">
        <v>84</v>
      </c>
      <c r="G134" s="25" t="s">
        <v>76</v>
      </c>
      <c r="H134" s="25">
        <v>6</v>
      </c>
      <c r="I134" s="25" t="s">
        <v>80</v>
      </c>
      <c r="J134" s="25" t="s">
        <v>74</v>
      </c>
      <c r="K134" s="25" t="s">
        <v>69</v>
      </c>
      <c r="L134" s="25" t="s">
        <v>84</v>
      </c>
      <c r="M134" s="25" t="s">
        <v>83</v>
      </c>
      <c r="N134" s="25" t="s">
        <v>84</v>
      </c>
      <c r="O134" s="25">
        <v>91</v>
      </c>
      <c r="P134" s="25" t="s">
        <v>84</v>
      </c>
      <c r="Q134" s="25" t="s">
        <v>84</v>
      </c>
      <c r="R134" s="25" t="s">
        <v>72</v>
      </c>
      <c r="S134" s="25" t="s">
        <v>84</v>
      </c>
      <c r="T134" s="25">
        <v>91</v>
      </c>
      <c r="V134" s="25" t="s">
        <v>70</v>
      </c>
      <c r="X134" s="25" t="s">
        <v>80</v>
      </c>
      <c r="Y134" s="25" t="s">
        <v>79</v>
      </c>
    </row>
    <row r="135" spans="5:25" s="24" customFormat="1" hidden="1">
      <c r="E135" s="24">
        <v>905</v>
      </c>
      <c r="F135" s="25" t="s">
        <v>84</v>
      </c>
      <c r="G135" s="25" t="s">
        <v>76</v>
      </c>
      <c r="H135" s="25">
        <v>6</v>
      </c>
      <c r="I135" s="25" t="s">
        <v>80</v>
      </c>
      <c r="J135" s="25" t="s">
        <v>74</v>
      </c>
      <c r="K135" s="25" t="s">
        <v>69</v>
      </c>
      <c r="L135" s="25" t="s">
        <v>84</v>
      </c>
      <c r="M135" s="25" t="s">
        <v>83</v>
      </c>
      <c r="N135" s="25" t="s">
        <v>84</v>
      </c>
      <c r="O135" s="25">
        <v>91</v>
      </c>
      <c r="P135" s="25" t="s">
        <v>84</v>
      </c>
      <c r="Q135" s="25" t="s">
        <v>84</v>
      </c>
      <c r="R135" s="25" t="s">
        <v>72</v>
      </c>
      <c r="S135" s="25" t="s">
        <v>84</v>
      </c>
      <c r="T135" s="25">
        <v>91</v>
      </c>
      <c r="V135" s="25" t="s">
        <v>70</v>
      </c>
      <c r="X135" s="25" t="s">
        <v>80</v>
      </c>
      <c r="Y135" s="25" t="s">
        <v>79</v>
      </c>
    </row>
    <row r="136" spans="5:25" s="24" customFormat="1" hidden="1">
      <c r="E136" s="24">
        <v>906</v>
      </c>
      <c r="F136" s="25" t="s">
        <v>84</v>
      </c>
      <c r="G136" s="25" t="s">
        <v>76</v>
      </c>
      <c r="H136" s="25">
        <v>6</v>
      </c>
      <c r="I136" s="25" t="s">
        <v>80</v>
      </c>
      <c r="J136" s="25" t="s">
        <v>74</v>
      </c>
      <c r="K136" s="25" t="s">
        <v>69</v>
      </c>
      <c r="L136" s="25" t="s">
        <v>84</v>
      </c>
      <c r="M136" s="25" t="s">
        <v>83</v>
      </c>
      <c r="N136" s="25" t="s">
        <v>84</v>
      </c>
      <c r="O136" s="25">
        <v>91</v>
      </c>
      <c r="P136" s="25" t="s">
        <v>84</v>
      </c>
      <c r="Q136" s="25" t="s">
        <v>84</v>
      </c>
      <c r="R136" s="25" t="s">
        <v>72</v>
      </c>
      <c r="S136" s="25" t="s">
        <v>84</v>
      </c>
      <c r="T136" s="25">
        <v>91</v>
      </c>
      <c r="V136" s="25" t="s">
        <v>70</v>
      </c>
      <c r="X136" s="25" t="s">
        <v>80</v>
      </c>
      <c r="Y136" s="25" t="s">
        <v>79</v>
      </c>
    </row>
    <row r="137" spans="5:25" s="24" customFormat="1" hidden="1">
      <c r="E137" s="24">
        <v>907</v>
      </c>
      <c r="F137" s="25" t="s">
        <v>84</v>
      </c>
      <c r="G137" s="25" t="s">
        <v>76</v>
      </c>
      <c r="H137" s="25">
        <v>6</v>
      </c>
      <c r="I137" s="25" t="s">
        <v>80</v>
      </c>
      <c r="J137" s="25" t="s">
        <v>74</v>
      </c>
      <c r="K137" s="25" t="s">
        <v>69</v>
      </c>
      <c r="L137" s="25" t="s">
        <v>84</v>
      </c>
      <c r="M137" s="25" t="s">
        <v>83</v>
      </c>
      <c r="N137" s="25" t="s">
        <v>84</v>
      </c>
      <c r="O137" s="25">
        <v>91</v>
      </c>
      <c r="P137" s="25" t="s">
        <v>84</v>
      </c>
      <c r="Q137" s="25" t="s">
        <v>84</v>
      </c>
      <c r="R137" s="25" t="s">
        <v>72</v>
      </c>
      <c r="S137" s="25" t="s">
        <v>84</v>
      </c>
      <c r="T137" s="25">
        <v>91</v>
      </c>
      <c r="V137" s="25" t="s">
        <v>70</v>
      </c>
      <c r="X137" s="25" t="s">
        <v>80</v>
      </c>
      <c r="Y137" s="25" t="s">
        <v>79</v>
      </c>
    </row>
    <row r="138" spans="5:25" hidden="1"/>
    <row r="139" spans="5:25" hidden="1"/>
    <row r="140" spans="5:25" hidden="1"/>
    <row r="141" spans="5:25" hidden="1"/>
    <row r="142" spans="5:25" hidden="1"/>
    <row r="143" spans="5:25" hidden="1"/>
  </sheetData>
  <sheetProtection algorithmName="SHA-512" hashValue="RFvXgcKa8L6yIpnmaGw1hOlj3SSRjoplnrHfLlV5y0vnsnA+yRXAmrMpiVyRih0eZ8laMnhrRfAnrWI/j225JA==" saltValue="NqACiE/Jyb096Ieis48H+w==" spinCount="100000" sheet="1" objects="1" scenarios="1" selectLockedCells="1"/>
  <mergeCells count="27">
    <mergeCell ref="Z2:AE3"/>
    <mergeCell ref="B3:G3"/>
    <mergeCell ref="H3:J3"/>
    <mergeCell ref="N3:Q3"/>
    <mergeCell ref="R3:S3"/>
    <mergeCell ref="T3:V3"/>
    <mergeCell ref="W3:Y3"/>
    <mergeCell ref="B2:G2"/>
    <mergeCell ref="H2:J2"/>
    <mergeCell ref="K2:M2"/>
    <mergeCell ref="R2:S2"/>
    <mergeCell ref="T2:V2"/>
    <mergeCell ref="W2:Y2"/>
    <mergeCell ref="K4:AE4"/>
    <mergeCell ref="C16:D16"/>
    <mergeCell ref="C17:D17"/>
    <mergeCell ref="C25:D25"/>
    <mergeCell ref="C26:D26"/>
    <mergeCell ref="C19:D19"/>
    <mergeCell ref="C20:D20"/>
    <mergeCell ref="C21:D21"/>
    <mergeCell ref="C22:D22"/>
    <mergeCell ref="C23:D23"/>
    <mergeCell ref="C24:D24"/>
    <mergeCell ref="C18:D18"/>
    <mergeCell ref="B4:E4"/>
    <mergeCell ref="G4:J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F123"/>
  <sheetViews>
    <sheetView workbookViewId="0">
      <selection activeCell="N4" sqref="N4:AA4"/>
    </sheetView>
  </sheetViews>
  <sheetFormatPr defaultRowHeight="17"/>
  <cols>
    <col min="1" max="1" width="0.1796875" customWidth="1"/>
    <col min="2" max="31" width="3.6328125" customWidth="1"/>
    <col min="32" max="32" width="0.36328125" hidden="1" customWidth="1"/>
    <col min="33" max="33" width="0" hidden="1" customWidth="1"/>
  </cols>
  <sheetData>
    <row r="1" spans="2:31" ht="1" customHeight="1" thickBot="1">
      <c r="B1" s="23"/>
    </row>
    <row r="2" spans="2:31" ht="14" customHeight="1">
      <c r="B2" s="377" t="s">
        <v>85</v>
      </c>
      <c r="C2" s="378"/>
      <c r="D2" s="378"/>
      <c r="E2" s="378"/>
      <c r="F2" s="378"/>
      <c r="G2" s="379"/>
      <c r="H2" s="380" t="s">
        <v>86</v>
      </c>
      <c r="I2" s="378"/>
      <c r="J2" s="379"/>
      <c r="K2" s="321"/>
      <c r="L2" s="322"/>
      <c r="M2" s="323"/>
      <c r="N2" s="420" t="s">
        <v>104</v>
      </c>
      <c r="O2" s="422"/>
      <c r="P2" s="420" t="s">
        <v>105</v>
      </c>
      <c r="Q2" s="422"/>
      <c r="R2" s="420" t="s">
        <v>106</v>
      </c>
      <c r="S2" s="422"/>
      <c r="T2" s="420" t="s">
        <v>107</v>
      </c>
      <c r="U2" s="422"/>
      <c r="V2" s="423" t="s">
        <v>108</v>
      </c>
      <c r="W2" s="424"/>
      <c r="X2" s="420" t="s">
        <v>109</v>
      </c>
      <c r="Y2" s="422"/>
      <c r="Z2" s="420" t="s">
        <v>110</v>
      </c>
      <c r="AA2" s="422"/>
      <c r="AB2" s="420" t="s">
        <v>111</v>
      </c>
      <c r="AC2" s="422"/>
      <c r="AD2" s="420" t="s">
        <v>112</v>
      </c>
      <c r="AE2" s="421"/>
    </row>
    <row r="3" spans="2:31" ht="14" customHeight="1">
      <c r="B3" s="416" t="s">
        <v>113</v>
      </c>
      <c r="C3" s="417"/>
      <c r="D3" s="417"/>
      <c r="E3" s="417"/>
      <c r="F3" s="417"/>
      <c r="G3" s="418"/>
      <c r="H3" s="419" t="s">
        <v>13</v>
      </c>
      <c r="I3" s="400"/>
      <c r="J3" s="401"/>
      <c r="K3" s="405" t="s">
        <v>114</v>
      </c>
      <c r="L3" s="406"/>
      <c r="M3" s="407"/>
      <c r="N3" s="413"/>
      <c r="O3" s="414"/>
      <c r="P3" s="413"/>
      <c r="Q3" s="414"/>
      <c r="R3" s="413"/>
      <c r="S3" s="414"/>
      <c r="T3" s="413"/>
      <c r="U3" s="414"/>
      <c r="V3" s="413"/>
      <c r="W3" s="414"/>
      <c r="X3" s="413"/>
      <c r="Y3" s="414"/>
      <c r="Z3" s="413"/>
      <c r="AA3" s="414"/>
      <c r="AB3" s="413"/>
      <c r="AC3" s="414"/>
      <c r="AD3" s="413"/>
      <c r="AE3" s="415"/>
    </row>
    <row r="4" spans="2:31" ht="14" customHeight="1">
      <c r="B4" s="408" t="s">
        <v>17</v>
      </c>
      <c r="C4" s="409"/>
      <c r="D4" s="409"/>
      <c r="E4" s="410"/>
      <c r="F4" s="411"/>
      <c r="G4" s="412"/>
      <c r="H4" s="41"/>
      <c r="I4" s="42"/>
      <c r="J4" s="42"/>
      <c r="K4" s="405" t="s">
        <v>89</v>
      </c>
      <c r="L4" s="406"/>
      <c r="M4" s="407"/>
      <c r="N4" s="391"/>
      <c r="O4" s="392"/>
      <c r="P4" s="391"/>
      <c r="Q4" s="392"/>
      <c r="R4" s="391"/>
      <c r="S4" s="392"/>
      <c r="T4" s="391"/>
      <c r="U4" s="392"/>
      <c r="V4" s="391"/>
      <c r="W4" s="392"/>
      <c r="X4" s="391"/>
      <c r="Y4" s="392"/>
      <c r="Z4" s="391"/>
      <c r="AA4" s="392"/>
      <c r="AB4" s="393" t="s">
        <v>115</v>
      </c>
      <c r="AC4" s="394"/>
      <c r="AD4" s="394"/>
      <c r="AE4" s="395"/>
    </row>
    <row r="5" spans="2:31" ht="14" customHeight="1" thickBot="1">
      <c r="B5" s="399" t="s">
        <v>18</v>
      </c>
      <c r="C5" s="400"/>
      <c r="D5" s="400"/>
      <c r="E5" s="400"/>
      <c r="F5" s="400"/>
      <c r="G5" s="401"/>
      <c r="H5" s="402" t="str">
        <f>IF(AND(F12&gt;100,F4*I4&gt;0,F4&lt;10,I4&lt;13),VLOOKUP(F12,E15:S122,6,FALSE),"")</f>
        <v/>
      </c>
      <c r="I5" s="403"/>
      <c r="J5" s="404"/>
      <c r="K5" s="405" t="s">
        <v>116</v>
      </c>
      <c r="L5" s="406"/>
      <c r="M5" s="407"/>
      <c r="N5" s="389"/>
      <c r="O5" s="390"/>
      <c r="P5" s="389"/>
      <c r="Q5" s="390"/>
      <c r="R5" s="389"/>
      <c r="S5" s="390"/>
      <c r="T5" s="389"/>
      <c r="U5" s="390"/>
      <c r="V5" s="389"/>
      <c r="W5" s="390"/>
      <c r="X5" s="389"/>
      <c r="Y5" s="390"/>
      <c r="Z5" s="389"/>
      <c r="AA5" s="390"/>
      <c r="AB5" s="396"/>
      <c r="AC5" s="397"/>
      <c r="AD5" s="397"/>
      <c r="AE5" s="398"/>
    </row>
    <row r="6" spans="2:31" ht="14" customHeight="1" thickBot="1">
      <c r="B6" s="309" t="s">
        <v>24</v>
      </c>
      <c r="C6" s="310"/>
      <c r="D6" s="310"/>
      <c r="E6" s="310"/>
      <c r="F6" s="310"/>
      <c r="G6" s="311"/>
      <c r="H6" s="280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2"/>
    </row>
    <row r="7" spans="2:31" ht="7" hidden="1" customHeight="1">
      <c r="B7" s="23"/>
    </row>
    <row r="8" spans="2:31" ht="7" hidden="1" customHeight="1">
      <c r="B8" s="23"/>
    </row>
    <row r="9" spans="2:31" ht="7" hidden="1" customHeight="1">
      <c r="B9" s="23"/>
    </row>
    <row r="10" spans="2:31" ht="7" hidden="1" customHeight="1">
      <c r="B10" s="23"/>
    </row>
    <row r="11" spans="2:31" s="24" customFormat="1" hidden="1">
      <c r="Q11" s="30"/>
      <c r="Z11" s="25"/>
      <c r="AA11" s="25"/>
    </row>
    <row r="12" spans="2:31" s="24" customFormat="1" hidden="1">
      <c r="B12" s="25" t="s">
        <v>117</v>
      </c>
      <c r="D12" s="25"/>
      <c r="E12" s="25" t="s">
        <v>28</v>
      </c>
      <c r="F12" s="25">
        <f>F4*100+I4</f>
        <v>0</v>
      </c>
      <c r="G12" s="25"/>
      <c r="H12" s="25"/>
      <c r="I12" s="25"/>
      <c r="Q12" s="30"/>
    </row>
    <row r="13" spans="2:31" s="24" customFormat="1" hidden="1">
      <c r="D13" s="25"/>
      <c r="E13" s="25"/>
      <c r="F13" s="25"/>
      <c r="G13" s="25"/>
      <c r="I13" s="25"/>
      <c r="Q13" s="30"/>
    </row>
    <row r="14" spans="2:31" s="24" customFormat="1" hidden="1">
      <c r="B14" s="24" t="s">
        <v>28</v>
      </c>
      <c r="F14" s="25" t="s">
        <v>26</v>
      </c>
      <c r="G14" s="25" t="s">
        <v>29</v>
      </c>
      <c r="H14" s="25" t="s">
        <v>30</v>
      </c>
      <c r="I14" s="25" t="s">
        <v>31</v>
      </c>
      <c r="J14" s="25" t="s">
        <v>32</v>
      </c>
      <c r="K14" s="25" t="s">
        <v>33</v>
      </c>
      <c r="L14" s="25" t="s">
        <v>34</v>
      </c>
      <c r="M14" s="25" t="s">
        <v>35</v>
      </c>
      <c r="N14" s="25" t="s">
        <v>36</v>
      </c>
      <c r="O14" s="25" t="s">
        <v>37</v>
      </c>
      <c r="P14" s="25" t="s">
        <v>38</v>
      </c>
      <c r="Q14" s="25" t="s">
        <v>39</v>
      </c>
      <c r="R14" s="25" t="s">
        <v>40</v>
      </c>
      <c r="S14" s="25" t="s">
        <v>41</v>
      </c>
      <c r="T14" s="25" t="s">
        <v>42</v>
      </c>
      <c r="V14" s="25" t="s">
        <v>43</v>
      </c>
      <c r="X14" s="25" t="s">
        <v>44</v>
      </c>
    </row>
    <row r="15" spans="2:31" s="24" customFormat="1" hidden="1">
      <c r="B15" s="34">
        <v>1</v>
      </c>
      <c r="C15" s="35" t="s">
        <v>45</v>
      </c>
      <c r="E15" s="24">
        <v>108</v>
      </c>
      <c r="F15" s="36" t="s">
        <v>46</v>
      </c>
      <c r="G15" s="36" t="s">
        <v>46</v>
      </c>
      <c r="H15" s="36">
        <v>0</v>
      </c>
      <c r="I15" s="36" t="s">
        <v>46</v>
      </c>
      <c r="J15" s="36" t="s">
        <v>46</v>
      </c>
      <c r="K15" s="36" t="s">
        <v>46</v>
      </c>
      <c r="L15" s="36" t="s">
        <v>46</v>
      </c>
      <c r="M15" s="25" t="s">
        <v>47</v>
      </c>
      <c r="N15" s="25" t="s">
        <v>48</v>
      </c>
      <c r="O15" s="36" t="s">
        <v>46</v>
      </c>
      <c r="P15" s="36" t="s">
        <v>46</v>
      </c>
      <c r="Q15" s="36" t="s">
        <v>46</v>
      </c>
      <c r="R15" s="25" t="s">
        <v>49</v>
      </c>
      <c r="S15" s="25" t="s">
        <v>50</v>
      </c>
      <c r="T15" s="36" t="s">
        <v>46</v>
      </c>
      <c r="V15" s="36" t="s">
        <v>46</v>
      </c>
      <c r="X15" s="37" t="s">
        <v>51</v>
      </c>
      <c r="Y15" s="37" t="s">
        <v>51</v>
      </c>
    </row>
    <row r="16" spans="2:31" s="24" customFormat="1" hidden="1">
      <c r="B16" s="34">
        <v>2</v>
      </c>
      <c r="C16" s="35" t="s">
        <v>52</v>
      </c>
      <c r="E16" s="24">
        <v>109</v>
      </c>
      <c r="F16" s="36" t="s">
        <v>46</v>
      </c>
      <c r="G16" s="36" t="s">
        <v>46</v>
      </c>
      <c r="H16" s="36">
        <v>0</v>
      </c>
      <c r="I16" s="36" t="s">
        <v>46</v>
      </c>
      <c r="J16" s="36" t="s">
        <v>46</v>
      </c>
      <c r="K16" s="36" t="s">
        <v>46</v>
      </c>
      <c r="L16" s="36" t="s">
        <v>46</v>
      </c>
      <c r="M16" s="25" t="s">
        <v>47</v>
      </c>
      <c r="N16" s="25" t="s">
        <v>48</v>
      </c>
      <c r="O16" s="36" t="s">
        <v>46</v>
      </c>
      <c r="P16" s="36" t="s">
        <v>46</v>
      </c>
      <c r="Q16" s="36" t="s">
        <v>46</v>
      </c>
      <c r="R16" s="25" t="s">
        <v>49</v>
      </c>
      <c r="S16" s="25" t="s">
        <v>50</v>
      </c>
      <c r="T16" s="36" t="s">
        <v>46</v>
      </c>
      <c r="V16" s="36" t="s">
        <v>46</v>
      </c>
      <c r="X16" s="37" t="s">
        <v>51</v>
      </c>
      <c r="Y16" s="37" t="s">
        <v>51</v>
      </c>
    </row>
    <row r="17" spans="2:25" s="24" customFormat="1" hidden="1">
      <c r="B17" s="34">
        <v>3</v>
      </c>
      <c r="C17" s="35" t="s">
        <v>53</v>
      </c>
      <c r="E17" s="24">
        <v>110</v>
      </c>
      <c r="F17" s="36" t="s">
        <v>46</v>
      </c>
      <c r="G17" s="36" t="s">
        <v>46</v>
      </c>
      <c r="H17" s="36">
        <v>0</v>
      </c>
      <c r="I17" s="36" t="s">
        <v>46</v>
      </c>
      <c r="J17" s="36" t="s">
        <v>46</v>
      </c>
      <c r="K17" s="36" t="s">
        <v>46</v>
      </c>
      <c r="L17" s="36" t="s">
        <v>46</v>
      </c>
      <c r="M17" s="25" t="s">
        <v>47</v>
      </c>
      <c r="N17" s="25" t="s">
        <v>48</v>
      </c>
      <c r="O17" s="36" t="s">
        <v>46</v>
      </c>
      <c r="P17" s="36" t="s">
        <v>46</v>
      </c>
      <c r="Q17" s="36" t="s">
        <v>46</v>
      </c>
      <c r="R17" s="25" t="s">
        <v>49</v>
      </c>
      <c r="S17" s="25" t="s">
        <v>50</v>
      </c>
      <c r="T17" s="36" t="s">
        <v>46</v>
      </c>
      <c r="V17" s="36" t="s">
        <v>46</v>
      </c>
      <c r="X17" s="37" t="s">
        <v>51</v>
      </c>
      <c r="Y17" s="37" t="s">
        <v>51</v>
      </c>
    </row>
    <row r="18" spans="2:25" s="24" customFormat="1" hidden="1">
      <c r="B18" s="34">
        <v>4</v>
      </c>
      <c r="C18" s="35" t="s">
        <v>54</v>
      </c>
      <c r="E18" s="24">
        <v>111</v>
      </c>
      <c r="F18" s="25" t="s">
        <v>50</v>
      </c>
      <c r="G18" s="36" t="s">
        <v>46</v>
      </c>
      <c r="H18" s="36">
        <v>0</v>
      </c>
      <c r="I18" s="36" t="s">
        <v>46</v>
      </c>
      <c r="J18" s="25" t="s">
        <v>48</v>
      </c>
      <c r="K18" s="25" t="s">
        <v>55</v>
      </c>
      <c r="L18" s="25" t="s">
        <v>48</v>
      </c>
      <c r="M18" s="25" t="s">
        <v>47</v>
      </c>
      <c r="N18" s="25" t="s">
        <v>48</v>
      </c>
      <c r="O18" s="36" t="s">
        <v>46</v>
      </c>
      <c r="P18" s="36" t="s">
        <v>46</v>
      </c>
      <c r="Q18" s="25" t="s">
        <v>50</v>
      </c>
      <c r="R18" s="25" t="s">
        <v>49</v>
      </c>
      <c r="S18" s="25" t="s">
        <v>50</v>
      </c>
      <c r="T18" s="25">
        <v>11</v>
      </c>
      <c r="V18" s="25" t="s">
        <v>50</v>
      </c>
      <c r="X18" s="37" t="s">
        <v>51</v>
      </c>
      <c r="Y18" s="37" t="s">
        <v>51</v>
      </c>
    </row>
    <row r="19" spans="2:25" s="24" customFormat="1" hidden="1">
      <c r="B19" s="34">
        <v>5</v>
      </c>
      <c r="C19" s="35" t="s">
        <v>56</v>
      </c>
      <c r="E19" s="24">
        <v>112</v>
      </c>
      <c r="F19" s="25" t="s">
        <v>50</v>
      </c>
      <c r="G19" s="36" t="s">
        <v>46</v>
      </c>
      <c r="H19" s="36">
        <v>0</v>
      </c>
      <c r="I19" s="36" t="s">
        <v>46</v>
      </c>
      <c r="J19" s="25" t="s">
        <v>48</v>
      </c>
      <c r="K19" s="25" t="s">
        <v>55</v>
      </c>
      <c r="L19" s="25" t="s">
        <v>48</v>
      </c>
      <c r="M19" s="25" t="s">
        <v>47</v>
      </c>
      <c r="N19" s="25" t="s">
        <v>48</v>
      </c>
      <c r="O19" s="36" t="s">
        <v>46</v>
      </c>
      <c r="P19" s="36" t="s">
        <v>46</v>
      </c>
      <c r="Q19" s="25" t="s">
        <v>50</v>
      </c>
      <c r="R19" s="25" t="s">
        <v>49</v>
      </c>
      <c r="S19" s="25" t="s">
        <v>50</v>
      </c>
      <c r="T19" s="25">
        <v>11</v>
      </c>
      <c r="V19" s="25" t="s">
        <v>50</v>
      </c>
      <c r="X19" s="37" t="s">
        <v>51</v>
      </c>
      <c r="Y19" s="37" t="s">
        <v>51</v>
      </c>
    </row>
    <row r="20" spans="2:25" s="24" customFormat="1" hidden="1">
      <c r="B20" s="34">
        <v>6</v>
      </c>
      <c r="C20" s="35" t="s">
        <v>57</v>
      </c>
      <c r="E20" s="24">
        <v>101</v>
      </c>
      <c r="F20" s="25" t="s">
        <v>50</v>
      </c>
      <c r="G20" s="36" t="s">
        <v>46</v>
      </c>
      <c r="H20" s="36">
        <v>0</v>
      </c>
      <c r="I20" s="36" t="s">
        <v>46</v>
      </c>
      <c r="J20" s="25" t="s">
        <v>48</v>
      </c>
      <c r="K20" s="25" t="s">
        <v>55</v>
      </c>
      <c r="L20" s="25" t="s">
        <v>48</v>
      </c>
      <c r="M20" s="25" t="s">
        <v>47</v>
      </c>
      <c r="N20" s="25" t="s">
        <v>48</v>
      </c>
      <c r="O20" s="36" t="s">
        <v>46</v>
      </c>
      <c r="P20" s="36" t="s">
        <v>46</v>
      </c>
      <c r="Q20" s="25" t="s">
        <v>50</v>
      </c>
      <c r="R20" s="25" t="s">
        <v>49</v>
      </c>
      <c r="S20" s="25" t="s">
        <v>50</v>
      </c>
      <c r="T20" s="25">
        <v>11</v>
      </c>
      <c r="V20" s="25" t="s">
        <v>50</v>
      </c>
      <c r="X20" s="37" t="s">
        <v>51</v>
      </c>
      <c r="Y20" s="37" t="s">
        <v>51</v>
      </c>
    </row>
    <row r="21" spans="2:25" s="24" customFormat="1" hidden="1">
      <c r="B21" s="34">
        <v>7</v>
      </c>
      <c r="C21" s="35" t="s">
        <v>58</v>
      </c>
      <c r="E21" s="24">
        <v>102</v>
      </c>
      <c r="F21" s="25" t="s">
        <v>50</v>
      </c>
      <c r="G21" s="36" t="s">
        <v>46</v>
      </c>
      <c r="H21" s="36">
        <v>0</v>
      </c>
      <c r="I21" s="36" t="s">
        <v>46</v>
      </c>
      <c r="J21" s="25" t="s">
        <v>48</v>
      </c>
      <c r="K21" s="25" t="s">
        <v>55</v>
      </c>
      <c r="L21" s="25" t="s">
        <v>59</v>
      </c>
      <c r="M21" s="25" t="s">
        <v>47</v>
      </c>
      <c r="N21" s="25" t="s">
        <v>59</v>
      </c>
      <c r="O21" s="36" t="s">
        <v>46</v>
      </c>
      <c r="P21" s="36" t="s">
        <v>46</v>
      </c>
      <c r="Q21" s="25" t="s">
        <v>50</v>
      </c>
      <c r="R21" s="25" t="s">
        <v>49</v>
      </c>
      <c r="S21" s="25" t="s">
        <v>50</v>
      </c>
      <c r="T21" s="25">
        <v>11</v>
      </c>
      <c r="V21" s="25" t="s">
        <v>50</v>
      </c>
      <c r="X21" s="37" t="s">
        <v>51</v>
      </c>
      <c r="Y21" s="37" t="s">
        <v>51</v>
      </c>
    </row>
    <row r="22" spans="2:25" s="24" customFormat="1" hidden="1">
      <c r="B22" s="34">
        <v>8</v>
      </c>
      <c r="C22" s="35" t="s">
        <v>60</v>
      </c>
      <c r="E22" s="24">
        <v>103</v>
      </c>
      <c r="F22" s="25" t="s">
        <v>50</v>
      </c>
      <c r="G22" s="36" t="s">
        <v>46</v>
      </c>
      <c r="H22" s="36">
        <v>0</v>
      </c>
      <c r="I22" s="36" t="s">
        <v>46</v>
      </c>
      <c r="J22" s="25" t="s">
        <v>48</v>
      </c>
      <c r="K22" s="25" t="s">
        <v>55</v>
      </c>
      <c r="L22" s="25" t="s">
        <v>59</v>
      </c>
      <c r="M22" s="25" t="s">
        <v>47</v>
      </c>
      <c r="N22" s="25" t="s">
        <v>59</v>
      </c>
      <c r="O22" s="36" t="s">
        <v>46</v>
      </c>
      <c r="P22" s="36" t="s">
        <v>46</v>
      </c>
      <c r="Q22" s="25" t="s">
        <v>50</v>
      </c>
      <c r="R22" s="25" t="s">
        <v>49</v>
      </c>
      <c r="S22" s="25" t="s">
        <v>50</v>
      </c>
      <c r="T22" s="25">
        <v>11</v>
      </c>
      <c r="V22" s="25" t="s">
        <v>50</v>
      </c>
      <c r="X22" s="37" t="s">
        <v>51</v>
      </c>
      <c r="Y22" s="37" t="s">
        <v>51</v>
      </c>
    </row>
    <row r="23" spans="2:25" s="24" customFormat="1" hidden="1">
      <c r="B23" s="34">
        <v>9</v>
      </c>
      <c r="C23" s="35" t="s">
        <v>61</v>
      </c>
      <c r="E23" s="24">
        <v>104</v>
      </c>
      <c r="F23" s="25" t="s">
        <v>50</v>
      </c>
      <c r="G23" s="36" t="s">
        <v>46</v>
      </c>
      <c r="H23" s="36">
        <v>0</v>
      </c>
      <c r="I23" s="36" t="s">
        <v>46</v>
      </c>
      <c r="J23" s="25" t="s">
        <v>48</v>
      </c>
      <c r="K23" s="25" t="s">
        <v>55</v>
      </c>
      <c r="L23" s="25" t="s">
        <v>59</v>
      </c>
      <c r="M23" s="25" t="s">
        <v>47</v>
      </c>
      <c r="N23" s="25" t="s">
        <v>59</v>
      </c>
      <c r="O23" s="36" t="s">
        <v>46</v>
      </c>
      <c r="P23" s="36" t="s">
        <v>46</v>
      </c>
      <c r="Q23" s="25" t="s">
        <v>50</v>
      </c>
      <c r="R23" s="25" t="s">
        <v>49</v>
      </c>
      <c r="S23" s="25" t="s">
        <v>50</v>
      </c>
      <c r="T23" s="25">
        <v>11</v>
      </c>
      <c r="V23" s="25" t="s">
        <v>50</v>
      </c>
      <c r="X23" s="37" t="s">
        <v>51</v>
      </c>
      <c r="Y23" s="37" t="s">
        <v>51</v>
      </c>
    </row>
    <row r="24" spans="2:25" s="24" customFormat="1" hidden="1">
      <c r="E24" s="24">
        <v>105</v>
      </c>
      <c r="F24" s="25" t="s">
        <v>50</v>
      </c>
      <c r="G24" s="36" t="s">
        <v>46</v>
      </c>
      <c r="H24" s="36">
        <v>0</v>
      </c>
      <c r="I24" s="36" t="s">
        <v>46</v>
      </c>
      <c r="J24" s="25" t="s">
        <v>59</v>
      </c>
      <c r="K24" s="25" t="s">
        <v>55</v>
      </c>
      <c r="L24" s="25" t="s">
        <v>59</v>
      </c>
      <c r="M24" s="25" t="s">
        <v>47</v>
      </c>
      <c r="N24" s="25" t="s">
        <v>59</v>
      </c>
      <c r="O24" s="36" t="s">
        <v>46</v>
      </c>
      <c r="P24" s="36" t="s">
        <v>46</v>
      </c>
      <c r="Q24" s="25" t="s">
        <v>50</v>
      </c>
      <c r="R24" s="25" t="s">
        <v>49</v>
      </c>
      <c r="S24" s="25" t="s">
        <v>50</v>
      </c>
      <c r="T24" s="25">
        <v>11</v>
      </c>
      <c r="V24" s="25" t="s">
        <v>50</v>
      </c>
      <c r="X24" s="37" t="s">
        <v>51</v>
      </c>
      <c r="Y24" s="37" t="s">
        <v>51</v>
      </c>
    </row>
    <row r="25" spans="2:25" s="24" customFormat="1" hidden="1">
      <c r="E25" s="24">
        <v>106</v>
      </c>
      <c r="F25" s="25" t="s">
        <v>50</v>
      </c>
      <c r="G25" s="36" t="s">
        <v>46</v>
      </c>
      <c r="H25" s="36">
        <v>0</v>
      </c>
      <c r="I25" s="36" t="s">
        <v>46</v>
      </c>
      <c r="J25" s="25" t="s">
        <v>59</v>
      </c>
      <c r="K25" s="25" t="s">
        <v>55</v>
      </c>
      <c r="L25" s="25" t="s">
        <v>59</v>
      </c>
      <c r="M25" s="25" t="s">
        <v>47</v>
      </c>
      <c r="N25" s="25" t="s">
        <v>59</v>
      </c>
      <c r="O25" s="36" t="s">
        <v>46</v>
      </c>
      <c r="P25" s="36" t="s">
        <v>46</v>
      </c>
      <c r="Q25" s="25" t="s">
        <v>50</v>
      </c>
      <c r="R25" s="25" t="s">
        <v>49</v>
      </c>
      <c r="S25" s="25" t="s">
        <v>50</v>
      </c>
      <c r="T25" s="25">
        <v>11</v>
      </c>
      <c r="V25" s="25" t="s">
        <v>50</v>
      </c>
      <c r="X25" s="37" t="s">
        <v>51</v>
      </c>
      <c r="Y25" s="37" t="s">
        <v>51</v>
      </c>
    </row>
    <row r="26" spans="2:25" s="24" customFormat="1" hidden="1">
      <c r="E26" s="24">
        <v>107</v>
      </c>
      <c r="F26" s="25" t="s">
        <v>50</v>
      </c>
      <c r="G26" s="36" t="s">
        <v>46</v>
      </c>
      <c r="H26" s="36">
        <v>0</v>
      </c>
      <c r="I26" s="36" t="s">
        <v>46</v>
      </c>
      <c r="J26" s="25" t="s">
        <v>59</v>
      </c>
      <c r="K26" s="25" t="s">
        <v>55</v>
      </c>
      <c r="L26" s="25" t="s">
        <v>59</v>
      </c>
      <c r="M26" s="25" t="s">
        <v>47</v>
      </c>
      <c r="N26" s="25" t="s">
        <v>59</v>
      </c>
      <c r="O26" s="36" t="s">
        <v>46</v>
      </c>
      <c r="P26" s="36" t="s">
        <v>46</v>
      </c>
      <c r="Q26" s="25" t="s">
        <v>50</v>
      </c>
      <c r="R26" s="25" t="s">
        <v>49</v>
      </c>
      <c r="S26" s="25" t="s">
        <v>50</v>
      </c>
      <c r="T26" s="25">
        <v>11</v>
      </c>
      <c r="V26" s="25" t="s">
        <v>50</v>
      </c>
      <c r="X26" s="37" t="s">
        <v>51</v>
      </c>
      <c r="Y26" s="37" t="s">
        <v>51</v>
      </c>
    </row>
    <row r="27" spans="2:25" s="24" customFormat="1" hidden="1">
      <c r="E27" s="24">
        <v>208</v>
      </c>
      <c r="F27" s="25" t="s">
        <v>50</v>
      </c>
      <c r="G27" s="36" t="s">
        <v>46</v>
      </c>
      <c r="H27" s="36">
        <v>0</v>
      </c>
      <c r="I27" s="37" t="s">
        <v>62</v>
      </c>
      <c r="J27" s="25" t="s">
        <v>59</v>
      </c>
      <c r="K27" s="25" t="s">
        <v>55</v>
      </c>
      <c r="L27" s="25" t="s">
        <v>63</v>
      </c>
      <c r="M27" s="25" t="s">
        <v>64</v>
      </c>
      <c r="N27" s="25" t="s">
        <v>63</v>
      </c>
      <c r="O27" s="25">
        <v>21</v>
      </c>
      <c r="P27" s="25" t="s">
        <v>65</v>
      </c>
      <c r="Q27" s="25" t="s">
        <v>65</v>
      </c>
      <c r="R27" s="25" t="s">
        <v>49</v>
      </c>
      <c r="S27" s="25" t="s">
        <v>65</v>
      </c>
      <c r="T27" s="25">
        <v>21</v>
      </c>
      <c r="V27" s="25" t="s">
        <v>65</v>
      </c>
      <c r="X27" s="37" t="s">
        <v>51</v>
      </c>
      <c r="Y27" s="37" t="s">
        <v>51</v>
      </c>
    </row>
    <row r="28" spans="2:25" s="24" customFormat="1" hidden="1">
      <c r="E28" s="24">
        <v>209</v>
      </c>
      <c r="F28" s="25" t="s">
        <v>50</v>
      </c>
      <c r="G28" s="36" t="s">
        <v>46</v>
      </c>
      <c r="H28" s="36">
        <v>0</v>
      </c>
      <c r="I28" s="37" t="s">
        <v>62</v>
      </c>
      <c r="J28" s="25" t="s">
        <v>59</v>
      </c>
      <c r="K28" s="25" t="s">
        <v>55</v>
      </c>
      <c r="L28" s="25" t="s">
        <v>63</v>
      </c>
      <c r="M28" s="25" t="s">
        <v>64</v>
      </c>
      <c r="N28" s="25" t="s">
        <v>63</v>
      </c>
      <c r="O28" s="25">
        <v>21</v>
      </c>
      <c r="P28" s="25" t="s">
        <v>65</v>
      </c>
      <c r="Q28" s="25" t="s">
        <v>65</v>
      </c>
      <c r="R28" s="25" t="s">
        <v>49</v>
      </c>
      <c r="S28" s="25" t="s">
        <v>65</v>
      </c>
      <c r="T28" s="25">
        <v>21</v>
      </c>
      <c r="V28" s="25" t="s">
        <v>65</v>
      </c>
      <c r="X28" s="37" t="s">
        <v>51</v>
      </c>
      <c r="Y28" s="37" t="s">
        <v>51</v>
      </c>
    </row>
    <row r="29" spans="2:25" s="24" customFormat="1" hidden="1">
      <c r="E29" s="24">
        <v>210</v>
      </c>
      <c r="F29" s="25" t="s">
        <v>50</v>
      </c>
      <c r="G29" s="36" t="s">
        <v>46</v>
      </c>
      <c r="H29" s="36">
        <v>0</v>
      </c>
      <c r="I29" s="37" t="s">
        <v>62</v>
      </c>
      <c r="J29" s="25" t="s">
        <v>59</v>
      </c>
      <c r="K29" s="25" t="s">
        <v>55</v>
      </c>
      <c r="L29" s="25" t="s">
        <v>63</v>
      </c>
      <c r="M29" s="25" t="s">
        <v>64</v>
      </c>
      <c r="N29" s="25" t="s">
        <v>63</v>
      </c>
      <c r="O29" s="25">
        <v>21</v>
      </c>
      <c r="P29" s="25" t="s">
        <v>65</v>
      </c>
      <c r="Q29" s="25" t="s">
        <v>65</v>
      </c>
      <c r="R29" s="25" t="s">
        <v>49</v>
      </c>
      <c r="S29" s="25" t="s">
        <v>65</v>
      </c>
      <c r="T29" s="25">
        <v>21</v>
      </c>
      <c r="V29" s="25" t="s">
        <v>65</v>
      </c>
      <c r="X29" s="37" t="s">
        <v>51</v>
      </c>
      <c r="Y29" s="37" t="s">
        <v>51</v>
      </c>
    </row>
    <row r="30" spans="2:25" s="24" customFormat="1" hidden="1">
      <c r="E30" s="24">
        <v>211</v>
      </c>
      <c r="F30" s="25" t="s">
        <v>65</v>
      </c>
      <c r="G30" s="25" t="s">
        <v>66</v>
      </c>
      <c r="H30" s="25">
        <v>2</v>
      </c>
      <c r="I30" s="25" t="s">
        <v>65</v>
      </c>
      <c r="J30" s="25" t="s">
        <v>63</v>
      </c>
      <c r="K30" s="25" t="s">
        <v>55</v>
      </c>
      <c r="L30" s="25" t="s">
        <v>63</v>
      </c>
      <c r="M30" s="25" t="s">
        <v>64</v>
      </c>
      <c r="N30" s="25" t="s">
        <v>63</v>
      </c>
      <c r="O30" s="25">
        <v>21</v>
      </c>
      <c r="P30" s="25" t="s">
        <v>65</v>
      </c>
      <c r="Q30" s="25" t="s">
        <v>65</v>
      </c>
      <c r="R30" s="25" t="s">
        <v>49</v>
      </c>
      <c r="S30" s="25" t="s">
        <v>65</v>
      </c>
      <c r="T30" s="25">
        <v>21</v>
      </c>
      <c r="V30" s="25" t="s">
        <v>65</v>
      </c>
      <c r="X30" s="37" t="s">
        <v>51</v>
      </c>
      <c r="Y30" s="37" t="s">
        <v>51</v>
      </c>
    </row>
    <row r="31" spans="2:25" s="24" customFormat="1" hidden="1">
      <c r="E31" s="24">
        <v>212</v>
      </c>
      <c r="F31" s="25" t="s">
        <v>65</v>
      </c>
      <c r="G31" s="25" t="s">
        <v>66</v>
      </c>
      <c r="H31" s="25">
        <v>2</v>
      </c>
      <c r="I31" s="25" t="s">
        <v>65</v>
      </c>
      <c r="J31" s="25" t="s">
        <v>63</v>
      </c>
      <c r="K31" s="25" t="s">
        <v>55</v>
      </c>
      <c r="L31" s="25" t="s">
        <v>63</v>
      </c>
      <c r="M31" s="25" t="s">
        <v>64</v>
      </c>
      <c r="N31" s="25" t="s">
        <v>63</v>
      </c>
      <c r="O31" s="25">
        <v>21</v>
      </c>
      <c r="P31" s="25" t="s">
        <v>65</v>
      </c>
      <c r="Q31" s="25" t="s">
        <v>65</v>
      </c>
      <c r="R31" s="25" t="s">
        <v>49</v>
      </c>
      <c r="S31" s="25" t="s">
        <v>65</v>
      </c>
      <c r="T31" s="25">
        <v>21</v>
      </c>
      <c r="V31" s="25" t="s">
        <v>65</v>
      </c>
      <c r="X31" s="25" t="s">
        <v>65</v>
      </c>
      <c r="Y31" s="25" t="s">
        <v>67</v>
      </c>
    </row>
    <row r="32" spans="2:25" s="24" customFormat="1" hidden="1">
      <c r="E32" s="24">
        <v>201</v>
      </c>
      <c r="F32" s="25" t="s">
        <v>65</v>
      </c>
      <c r="G32" s="25" t="s">
        <v>66</v>
      </c>
      <c r="H32" s="25">
        <v>2</v>
      </c>
      <c r="I32" s="25" t="s">
        <v>65</v>
      </c>
      <c r="J32" s="25" t="s">
        <v>63</v>
      </c>
      <c r="K32" s="25" t="s">
        <v>55</v>
      </c>
      <c r="L32" s="25" t="s">
        <v>63</v>
      </c>
      <c r="M32" s="25" t="s">
        <v>64</v>
      </c>
      <c r="N32" s="25" t="s">
        <v>63</v>
      </c>
      <c r="O32" s="25">
        <v>21</v>
      </c>
      <c r="P32" s="25" t="s">
        <v>65</v>
      </c>
      <c r="Q32" s="25" t="s">
        <v>65</v>
      </c>
      <c r="R32" s="25" t="s">
        <v>49</v>
      </c>
      <c r="S32" s="25" t="s">
        <v>65</v>
      </c>
      <c r="T32" s="25">
        <v>21</v>
      </c>
      <c r="V32" s="25" t="s">
        <v>65</v>
      </c>
      <c r="X32" s="25" t="s">
        <v>65</v>
      </c>
      <c r="Y32" s="25" t="s">
        <v>67</v>
      </c>
    </row>
    <row r="33" spans="5:25" s="24" customFormat="1" hidden="1">
      <c r="E33" s="24">
        <v>202</v>
      </c>
      <c r="F33" s="25" t="s">
        <v>65</v>
      </c>
      <c r="G33" s="25" t="s">
        <v>66</v>
      </c>
      <c r="H33" s="25">
        <v>2</v>
      </c>
      <c r="I33" s="25" t="s">
        <v>65</v>
      </c>
      <c r="J33" s="25" t="s">
        <v>63</v>
      </c>
      <c r="K33" s="25" t="s">
        <v>55</v>
      </c>
      <c r="L33" s="25" t="s">
        <v>68</v>
      </c>
      <c r="M33" s="25" t="s">
        <v>64</v>
      </c>
      <c r="N33" s="25" t="s">
        <v>68</v>
      </c>
      <c r="O33" s="25">
        <v>21</v>
      </c>
      <c r="P33" s="25" t="s">
        <v>65</v>
      </c>
      <c r="Q33" s="25" t="s">
        <v>65</v>
      </c>
      <c r="R33" s="25" t="s">
        <v>49</v>
      </c>
      <c r="S33" s="25" t="s">
        <v>65</v>
      </c>
      <c r="T33" s="25">
        <v>21</v>
      </c>
      <c r="V33" s="25" t="s">
        <v>65</v>
      </c>
      <c r="X33" s="25" t="s">
        <v>65</v>
      </c>
      <c r="Y33" s="25" t="s">
        <v>67</v>
      </c>
    </row>
    <row r="34" spans="5:25" s="24" customFormat="1" hidden="1">
      <c r="E34" s="24">
        <v>203</v>
      </c>
      <c r="F34" s="25" t="s">
        <v>65</v>
      </c>
      <c r="G34" s="25" t="s">
        <v>66</v>
      </c>
      <c r="H34" s="25">
        <v>2</v>
      </c>
      <c r="I34" s="25" t="s">
        <v>65</v>
      </c>
      <c r="J34" s="25" t="s">
        <v>63</v>
      </c>
      <c r="K34" s="25" t="s">
        <v>55</v>
      </c>
      <c r="L34" s="25" t="s">
        <v>68</v>
      </c>
      <c r="M34" s="25" t="s">
        <v>64</v>
      </c>
      <c r="N34" s="25" t="s">
        <v>68</v>
      </c>
      <c r="O34" s="25">
        <v>21</v>
      </c>
      <c r="P34" s="25" t="s">
        <v>65</v>
      </c>
      <c r="Q34" s="25" t="s">
        <v>65</v>
      </c>
      <c r="R34" s="25" t="s">
        <v>49</v>
      </c>
      <c r="S34" s="25" t="s">
        <v>65</v>
      </c>
      <c r="T34" s="25">
        <v>21</v>
      </c>
      <c r="V34" s="25" t="s">
        <v>65</v>
      </c>
      <c r="X34" s="25" t="s">
        <v>65</v>
      </c>
      <c r="Y34" s="25" t="s">
        <v>67</v>
      </c>
    </row>
    <row r="35" spans="5:25" s="24" customFormat="1" hidden="1">
      <c r="E35" s="24">
        <v>204</v>
      </c>
      <c r="F35" s="25" t="s">
        <v>65</v>
      </c>
      <c r="G35" s="25" t="s">
        <v>66</v>
      </c>
      <c r="H35" s="25">
        <v>2</v>
      </c>
      <c r="I35" s="25" t="s">
        <v>65</v>
      </c>
      <c r="J35" s="25" t="s">
        <v>63</v>
      </c>
      <c r="K35" s="25" t="s">
        <v>55</v>
      </c>
      <c r="L35" s="25" t="s">
        <v>68</v>
      </c>
      <c r="M35" s="25" t="s">
        <v>64</v>
      </c>
      <c r="N35" s="25" t="s">
        <v>68</v>
      </c>
      <c r="O35" s="25">
        <v>21</v>
      </c>
      <c r="P35" s="25" t="s">
        <v>65</v>
      </c>
      <c r="Q35" s="25" t="s">
        <v>65</v>
      </c>
      <c r="R35" s="25" t="s">
        <v>49</v>
      </c>
      <c r="S35" s="25" t="s">
        <v>65</v>
      </c>
      <c r="T35" s="25">
        <v>21</v>
      </c>
      <c r="V35" s="25" t="s">
        <v>65</v>
      </c>
      <c r="X35" s="25" t="s">
        <v>65</v>
      </c>
      <c r="Y35" s="25" t="s">
        <v>67</v>
      </c>
    </row>
    <row r="36" spans="5:25" s="24" customFormat="1" hidden="1">
      <c r="E36" s="24">
        <v>205</v>
      </c>
      <c r="F36" s="25" t="s">
        <v>65</v>
      </c>
      <c r="G36" s="25" t="s">
        <v>66</v>
      </c>
      <c r="H36" s="25">
        <v>2</v>
      </c>
      <c r="I36" s="25" t="s">
        <v>65</v>
      </c>
      <c r="J36" s="25" t="s">
        <v>68</v>
      </c>
      <c r="K36" s="25" t="s">
        <v>55</v>
      </c>
      <c r="L36" s="25" t="s">
        <v>68</v>
      </c>
      <c r="M36" s="25" t="s">
        <v>64</v>
      </c>
      <c r="N36" s="25" t="s">
        <v>68</v>
      </c>
      <c r="O36" s="25">
        <v>21</v>
      </c>
      <c r="P36" s="25" t="s">
        <v>65</v>
      </c>
      <c r="Q36" s="25" t="s">
        <v>65</v>
      </c>
      <c r="R36" s="25" t="s">
        <v>49</v>
      </c>
      <c r="S36" s="25" t="s">
        <v>65</v>
      </c>
      <c r="T36" s="25">
        <v>21</v>
      </c>
      <c r="V36" s="25" t="s">
        <v>65</v>
      </c>
      <c r="X36" s="25" t="s">
        <v>65</v>
      </c>
      <c r="Y36" s="25" t="s">
        <v>67</v>
      </c>
    </row>
    <row r="37" spans="5:25" s="24" customFormat="1" hidden="1">
      <c r="E37" s="24">
        <v>206</v>
      </c>
      <c r="F37" s="25" t="s">
        <v>65</v>
      </c>
      <c r="G37" s="25" t="s">
        <v>66</v>
      </c>
      <c r="H37" s="25">
        <v>2</v>
      </c>
      <c r="I37" s="25" t="s">
        <v>65</v>
      </c>
      <c r="J37" s="25" t="s">
        <v>68</v>
      </c>
      <c r="K37" s="25" t="s">
        <v>55</v>
      </c>
      <c r="L37" s="25" t="s">
        <v>68</v>
      </c>
      <c r="M37" s="25" t="s">
        <v>64</v>
      </c>
      <c r="N37" s="25" t="s">
        <v>68</v>
      </c>
      <c r="O37" s="25">
        <v>21</v>
      </c>
      <c r="P37" s="25" t="s">
        <v>65</v>
      </c>
      <c r="Q37" s="25" t="s">
        <v>65</v>
      </c>
      <c r="R37" s="25" t="s">
        <v>49</v>
      </c>
      <c r="S37" s="25" t="s">
        <v>65</v>
      </c>
      <c r="T37" s="25">
        <v>21</v>
      </c>
      <c r="V37" s="25" t="s">
        <v>65</v>
      </c>
      <c r="X37" s="25" t="s">
        <v>65</v>
      </c>
      <c r="Y37" s="25" t="s">
        <v>67</v>
      </c>
    </row>
    <row r="38" spans="5:25" s="24" customFormat="1" hidden="1">
      <c r="E38" s="24">
        <v>207</v>
      </c>
      <c r="F38" s="25" t="s">
        <v>65</v>
      </c>
      <c r="G38" s="25" t="s">
        <v>66</v>
      </c>
      <c r="H38" s="25">
        <v>2</v>
      </c>
      <c r="I38" s="25" t="s">
        <v>65</v>
      </c>
      <c r="J38" s="25" t="s">
        <v>68</v>
      </c>
      <c r="K38" s="25" t="s">
        <v>55</v>
      </c>
      <c r="L38" s="25" t="s">
        <v>68</v>
      </c>
      <c r="M38" s="25" t="s">
        <v>64</v>
      </c>
      <c r="N38" s="25" t="s">
        <v>68</v>
      </c>
      <c r="O38" s="25">
        <v>21</v>
      </c>
      <c r="P38" s="25" t="s">
        <v>65</v>
      </c>
      <c r="Q38" s="25" t="s">
        <v>65</v>
      </c>
      <c r="R38" s="25" t="s">
        <v>49</v>
      </c>
      <c r="S38" s="25" t="s">
        <v>65</v>
      </c>
      <c r="T38" s="25">
        <v>21</v>
      </c>
      <c r="V38" s="25" t="s">
        <v>65</v>
      </c>
      <c r="X38" s="25" t="s">
        <v>65</v>
      </c>
      <c r="Y38" s="25" t="s">
        <v>67</v>
      </c>
    </row>
    <row r="39" spans="5:25" s="24" customFormat="1" hidden="1">
      <c r="E39" s="24">
        <v>308</v>
      </c>
      <c r="F39" s="25" t="s">
        <v>65</v>
      </c>
      <c r="G39" s="25" t="s">
        <v>66</v>
      </c>
      <c r="H39" s="25">
        <v>2</v>
      </c>
      <c r="I39" s="25" t="s">
        <v>65</v>
      </c>
      <c r="J39" s="25" t="s">
        <v>68</v>
      </c>
      <c r="K39" s="25" t="s">
        <v>69</v>
      </c>
      <c r="L39" s="25" t="s">
        <v>70</v>
      </c>
      <c r="M39" s="25" t="s">
        <v>71</v>
      </c>
      <c r="N39" s="25" t="s">
        <v>70</v>
      </c>
      <c r="O39" s="25">
        <v>31</v>
      </c>
      <c r="P39" s="25" t="s">
        <v>70</v>
      </c>
      <c r="Q39" s="25" t="s">
        <v>70</v>
      </c>
      <c r="R39" s="25" t="s">
        <v>72</v>
      </c>
      <c r="S39" s="25" t="s">
        <v>70</v>
      </c>
      <c r="T39" s="25">
        <v>31</v>
      </c>
      <c r="V39" s="25" t="s">
        <v>70</v>
      </c>
      <c r="X39" s="25" t="s">
        <v>70</v>
      </c>
      <c r="Y39" s="25" t="s">
        <v>73</v>
      </c>
    </row>
    <row r="40" spans="5:25" s="24" customFormat="1" hidden="1">
      <c r="E40" s="24">
        <v>309</v>
      </c>
      <c r="F40" s="25" t="s">
        <v>65</v>
      </c>
      <c r="G40" s="25" t="s">
        <v>66</v>
      </c>
      <c r="H40" s="25">
        <v>2</v>
      </c>
      <c r="I40" s="25" t="s">
        <v>65</v>
      </c>
      <c r="J40" s="25" t="s">
        <v>68</v>
      </c>
      <c r="K40" s="25" t="s">
        <v>69</v>
      </c>
      <c r="L40" s="25" t="s">
        <v>70</v>
      </c>
      <c r="M40" s="25" t="s">
        <v>71</v>
      </c>
      <c r="N40" s="25" t="s">
        <v>70</v>
      </c>
      <c r="O40" s="25">
        <v>31</v>
      </c>
      <c r="P40" s="25" t="s">
        <v>70</v>
      </c>
      <c r="Q40" s="25" t="s">
        <v>70</v>
      </c>
      <c r="R40" s="25" t="s">
        <v>72</v>
      </c>
      <c r="S40" s="25" t="s">
        <v>70</v>
      </c>
      <c r="T40" s="25">
        <v>31</v>
      </c>
      <c r="V40" s="25" t="s">
        <v>70</v>
      </c>
      <c r="X40" s="25" t="s">
        <v>70</v>
      </c>
      <c r="Y40" s="25" t="s">
        <v>73</v>
      </c>
    </row>
    <row r="41" spans="5:25" s="24" customFormat="1" hidden="1">
      <c r="E41" s="24">
        <v>310</v>
      </c>
      <c r="F41" s="25" t="s">
        <v>65</v>
      </c>
      <c r="G41" s="25" t="s">
        <v>66</v>
      </c>
      <c r="H41" s="25">
        <v>2</v>
      </c>
      <c r="I41" s="25" t="s">
        <v>65</v>
      </c>
      <c r="J41" s="25" t="s">
        <v>68</v>
      </c>
      <c r="K41" s="25" t="s">
        <v>69</v>
      </c>
      <c r="L41" s="25" t="s">
        <v>70</v>
      </c>
      <c r="M41" s="25" t="s">
        <v>71</v>
      </c>
      <c r="N41" s="25" t="s">
        <v>70</v>
      </c>
      <c r="O41" s="25">
        <v>31</v>
      </c>
      <c r="P41" s="25" t="s">
        <v>70</v>
      </c>
      <c r="Q41" s="25" t="s">
        <v>70</v>
      </c>
      <c r="R41" s="25" t="s">
        <v>72</v>
      </c>
      <c r="S41" s="25" t="s">
        <v>70</v>
      </c>
      <c r="T41" s="25">
        <v>31</v>
      </c>
      <c r="V41" s="25" t="s">
        <v>70</v>
      </c>
      <c r="X41" s="25" t="s">
        <v>70</v>
      </c>
      <c r="Y41" s="25" t="s">
        <v>73</v>
      </c>
    </row>
    <row r="42" spans="5:25" s="24" customFormat="1" hidden="1">
      <c r="E42" s="24">
        <v>311</v>
      </c>
      <c r="F42" s="25" t="s">
        <v>70</v>
      </c>
      <c r="G42" s="25" t="s">
        <v>66</v>
      </c>
      <c r="H42" s="25">
        <v>3</v>
      </c>
      <c r="I42" s="25" t="s">
        <v>70</v>
      </c>
      <c r="J42" s="25" t="s">
        <v>74</v>
      </c>
      <c r="K42" s="25" t="s">
        <v>69</v>
      </c>
      <c r="L42" s="25" t="s">
        <v>70</v>
      </c>
      <c r="M42" s="25" t="s">
        <v>71</v>
      </c>
      <c r="N42" s="25" t="s">
        <v>70</v>
      </c>
      <c r="O42" s="25">
        <v>31</v>
      </c>
      <c r="P42" s="25" t="s">
        <v>70</v>
      </c>
      <c r="Q42" s="25" t="s">
        <v>70</v>
      </c>
      <c r="R42" s="25" t="s">
        <v>72</v>
      </c>
      <c r="S42" s="25" t="s">
        <v>70</v>
      </c>
      <c r="T42" s="25">
        <v>31</v>
      </c>
      <c r="V42" s="25" t="s">
        <v>70</v>
      </c>
      <c r="X42" s="25" t="s">
        <v>70</v>
      </c>
      <c r="Y42" s="25" t="s">
        <v>73</v>
      </c>
    </row>
    <row r="43" spans="5:25" s="24" customFormat="1" hidden="1">
      <c r="E43" s="24">
        <v>312</v>
      </c>
      <c r="F43" s="25" t="s">
        <v>70</v>
      </c>
      <c r="G43" s="25" t="s">
        <v>66</v>
      </c>
      <c r="H43" s="25">
        <v>3</v>
      </c>
      <c r="I43" s="25" t="s">
        <v>70</v>
      </c>
      <c r="J43" s="25" t="s">
        <v>74</v>
      </c>
      <c r="K43" s="25" t="s">
        <v>69</v>
      </c>
      <c r="L43" s="25" t="s">
        <v>70</v>
      </c>
      <c r="M43" s="25" t="s">
        <v>71</v>
      </c>
      <c r="N43" s="25" t="s">
        <v>70</v>
      </c>
      <c r="O43" s="25">
        <v>31</v>
      </c>
      <c r="P43" s="25" t="s">
        <v>70</v>
      </c>
      <c r="Q43" s="25" t="s">
        <v>70</v>
      </c>
      <c r="R43" s="25" t="s">
        <v>72</v>
      </c>
      <c r="S43" s="25" t="s">
        <v>70</v>
      </c>
      <c r="T43" s="25">
        <v>31</v>
      </c>
      <c r="V43" s="25" t="s">
        <v>70</v>
      </c>
      <c r="X43" s="25" t="s">
        <v>70</v>
      </c>
      <c r="Y43" s="25" t="s">
        <v>73</v>
      </c>
    </row>
    <row r="44" spans="5:25" s="24" customFormat="1" hidden="1">
      <c r="E44" s="24">
        <v>301</v>
      </c>
      <c r="F44" s="25" t="s">
        <v>70</v>
      </c>
      <c r="G44" s="25" t="s">
        <v>66</v>
      </c>
      <c r="H44" s="25">
        <v>3</v>
      </c>
      <c r="I44" s="25" t="s">
        <v>70</v>
      </c>
      <c r="J44" s="25" t="s">
        <v>74</v>
      </c>
      <c r="K44" s="25" t="s">
        <v>69</v>
      </c>
      <c r="L44" s="25" t="s">
        <v>70</v>
      </c>
      <c r="M44" s="25" t="s">
        <v>71</v>
      </c>
      <c r="N44" s="25" t="s">
        <v>70</v>
      </c>
      <c r="O44" s="25">
        <v>31</v>
      </c>
      <c r="P44" s="25" t="s">
        <v>70</v>
      </c>
      <c r="Q44" s="25" t="s">
        <v>70</v>
      </c>
      <c r="R44" s="25" t="s">
        <v>72</v>
      </c>
      <c r="S44" s="25" t="s">
        <v>70</v>
      </c>
      <c r="T44" s="25">
        <v>31</v>
      </c>
      <c r="V44" s="25" t="s">
        <v>70</v>
      </c>
      <c r="X44" s="25" t="s">
        <v>70</v>
      </c>
      <c r="Y44" s="25" t="s">
        <v>73</v>
      </c>
    </row>
    <row r="45" spans="5:25" s="24" customFormat="1" hidden="1">
      <c r="E45" s="24">
        <v>302</v>
      </c>
      <c r="F45" s="25" t="s">
        <v>70</v>
      </c>
      <c r="G45" s="25" t="s">
        <v>66</v>
      </c>
      <c r="H45" s="25">
        <v>3</v>
      </c>
      <c r="I45" s="25" t="s">
        <v>70</v>
      </c>
      <c r="J45" s="25" t="s">
        <v>74</v>
      </c>
      <c r="K45" s="25" t="s">
        <v>69</v>
      </c>
      <c r="L45" s="25" t="s">
        <v>70</v>
      </c>
      <c r="M45" s="25" t="s">
        <v>71</v>
      </c>
      <c r="N45" s="25" t="s">
        <v>70</v>
      </c>
      <c r="O45" s="25">
        <v>31</v>
      </c>
      <c r="P45" s="25" t="s">
        <v>70</v>
      </c>
      <c r="Q45" s="25" t="s">
        <v>70</v>
      </c>
      <c r="R45" s="25" t="s">
        <v>72</v>
      </c>
      <c r="S45" s="25" t="s">
        <v>70</v>
      </c>
      <c r="T45" s="25">
        <v>31</v>
      </c>
      <c r="V45" s="25" t="s">
        <v>70</v>
      </c>
      <c r="X45" s="25" t="s">
        <v>70</v>
      </c>
      <c r="Y45" s="25" t="s">
        <v>73</v>
      </c>
    </row>
    <row r="46" spans="5:25" s="24" customFormat="1" hidden="1">
      <c r="E46" s="24">
        <v>303</v>
      </c>
      <c r="F46" s="25" t="s">
        <v>70</v>
      </c>
      <c r="G46" s="25" t="s">
        <v>66</v>
      </c>
      <c r="H46" s="25">
        <v>3</v>
      </c>
      <c r="I46" s="25" t="s">
        <v>70</v>
      </c>
      <c r="J46" s="25" t="s">
        <v>74</v>
      </c>
      <c r="K46" s="25" t="s">
        <v>69</v>
      </c>
      <c r="L46" s="25" t="s">
        <v>70</v>
      </c>
      <c r="M46" s="25" t="s">
        <v>71</v>
      </c>
      <c r="N46" s="25" t="s">
        <v>70</v>
      </c>
      <c r="O46" s="25">
        <v>31</v>
      </c>
      <c r="P46" s="25" t="s">
        <v>70</v>
      </c>
      <c r="Q46" s="25" t="s">
        <v>70</v>
      </c>
      <c r="R46" s="25" t="s">
        <v>72</v>
      </c>
      <c r="S46" s="25" t="s">
        <v>70</v>
      </c>
      <c r="T46" s="25">
        <v>31</v>
      </c>
      <c r="V46" s="25" t="s">
        <v>70</v>
      </c>
      <c r="X46" s="25" t="s">
        <v>70</v>
      </c>
      <c r="Y46" s="25" t="s">
        <v>73</v>
      </c>
    </row>
    <row r="47" spans="5:25" s="24" customFormat="1" hidden="1">
      <c r="E47" s="24">
        <v>304</v>
      </c>
      <c r="F47" s="25" t="s">
        <v>70</v>
      </c>
      <c r="G47" s="25" t="s">
        <v>66</v>
      </c>
      <c r="H47" s="25">
        <v>3</v>
      </c>
      <c r="I47" s="25" t="s">
        <v>70</v>
      </c>
      <c r="J47" s="25" t="s">
        <v>74</v>
      </c>
      <c r="K47" s="25" t="s">
        <v>69</v>
      </c>
      <c r="L47" s="25" t="s">
        <v>70</v>
      </c>
      <c r="M47" s="25" t="s">
        <v>71</v>
      </c>
      <c r="N47" s="25" t="s">
        <v>70</v>
      </c>
      <c r="O47" s="25">
        <v>31</v>
      </c>
      <c r="P47" s="25" t="s">
        <v>70</v>
      </c>
      <c r="Q47" s="25" t="s">
        <v>70</v>
      </c>
      <c r="R47" s="25" t="s">
        <v>72</v>
      </c>
      <c r="S47" s="25" t="s">
        <v>70</v>
      </c>
      <c r="T47" s="25">
        <v>31</v>
      </c>
      <c r="V47" s="25" t="s">
        <v>70</v>
      </c>
      <c r="X47" s="25" t="s">
        <v>70</v>
      </c>
      <c r="Y47" s="25" t="s">
        <v>73</v>
      </c>
    </row>
    <row r="48" spans="5:25" s="24" customFormat="1" hidden="1">
      <c r="E48" s="24">
        <v>305</v>
      </c>
      <c r="F48" s="25" t="s">
        <v>70</v>
      </c>
      <c r="G48" s="25" t="s">
        <v>66</v>
      </c>
      <c r="H48" s="25">
        <v>3</v>
      </c>
      <c r="I48" s="25" t="s">
        <v>70</v>
      </c>
      <c r="J48" s="25" t="s">
        <v>74</v>
      </c>
      <c r="K48" s="25" t="s">
        <v>69</v>
      </c>
      <c r="L48" s="25" t="s">
        <v>70</v>
      </c>
      <c r="M48" s="25" t="s">
        <v>71</v>
      </c>
      <c r="N48" s="25" t="s">
        <v>70</v>
      </c>
      <c r="O48" s="25">
        <v>31</v>
      </c>
      <c r="P48" s="25" t="s">
        <v>70</v>
      </c>
      <c r="Q48" s="25" t="s">
        <v>70</v>
      </c>
      <c r="R48" s="25" t="s">
        <v>72</v>
      </c>
      <c r="S48" s="25" t="s">
        <v>70</v>
      </c>
      <c r="T48" s="25">
        <v>31</v>
      </c>
      <c r="V48" s="25" t="s">
        <v>70</v>
      </c>
      <c r="X48" s="25" t="s">
        <v>70</v>
      </c>
      <c r="Y48" s="25" t="s">
        <v>73</v>
      </c>
    </row>
    <row r="49" spans="5:25" s="24" customFormat="1" hidden="1">
      <c r="E49" s="24">
        <v>306</v>
      </c>
      <c r="F49" s="25" t="s">
        <v>70</v>
      </c>
      <c r="G49" s="25" t="s">
        <v>66</v>
      </c>
      <c r="H49" s="25">
        <v>3</v>
      </c>
      <c r="I49" s="25" t="s">
        <v>70</v>
      </c>
      <c r="J49" s="25" t="s">
        <v>74</v>
      </c>
      <c r="K49" s="25" t="s">
        <v>69</v>
      </c>
      <c r="L49" s="25" t="s">
        <v>70</v>
      </c>
      <c r="M49" s="25" t="s">
        <v>71</v>
      </c>
      <c r="N49" s="25" t="s">
        <v>70</v>
      </c>
      <c r="O49" s="25">
        <v>31</v>
      </c>
      <c r="P49" s="25" t="s">
        <v>70</v>
      </c>
      <c r="Q49" s="25" t="s">
        <v>70</v>
      </c>
      <c r="R49" s="25" t="s">
        <v>72</v>
      </c>
      <c r="S49" s="25" t="s">
        <v>70</v>
      </c>
      <c r="T49" s="25">
        <v>31</v>
      </c>
      <c r="V49" s="25" t="s">
        <v>70</v>
      </c>
      <c r="X49" s="25" t="s">
        <v>70</v>
      </c>
      <c r="Y49" s="25" t="s">
        <v>73</v>
      </c>
    </row>
    <row r="50" spans="5:25" s="24" customFormat="1" hidden="1">
      <c r="E50" s="24">
        <v>307</v>
      </c>
      <c r="F50" s="25" t="s">
        <v>70</v>
      </c>
      <c r="G50" s="25" t="s">
        <v>66</v>
      </c>
      <c r="H50" s="25">
        <v>3</v>
      </c>
      <c r="I50" s="25" t="s">
        <v>70</v>
      </c>
      <c r="J50" s="25" t="s">
        <v>74</v>
      </c>
      <c r="K50" s="25" t="s">
        <v>69</v>
      </c>
      <c r="L50" s="25" t="s">
        <v>70</v>
      </c>
      <c r="M50" s="25" t="s">
        <v>71</v>
      </c>
      <c r="N50" s="25" t="s">
        <v>70</v>
      </c>
      <c r="O50" s="25">
        <v>31</v>
      </c>
      <c r="P50" s="25" t="s">
        <v>70</v>
      </c>
      <c r="Q50" s="25" t="s">
        <v>70</v>
      </c>
      <c r="R50" s="25" t="s">
        <v>72</v>
      </c>
      <c r="S50" s="25" t="s">
        <v>70</v>
      </c>
      <c r="T50" s="25">
        <v>31</v>
      </c>
      <c r="V50" s="25" t="s">
        <v>70</v>
      </c>
      <c r="X50" s="25" t="s">
        <v>70</v>
      </c>
      <c r="Y50" s="25" t="s">
        <v>73</v>
      </c>
    </row>
    <row r="51" spans="5:25" s="24" customFormat="1" hidden="1">
      <c r="E51" s="24">
        <v>408</v>
      </c>
      <c r="F51" s="25" t="s">
        <v>70</v>
      </c>
      <c r="G51" s="25" t="s">
        <v>66</v>
      </c>
      <c r="H51" s="25">
        <v>3</v>
      </c>
      <c r="I51" s="25" t="s">
        <v>70</v>
      </c>
      <c r="J51" s="25" t="s">
        <v>74</v>
      </c>
      <c r="K51" s="25" t="s">
        <v>69</v>
      </c>
      <c r="L51" s="25" t="s">
        <v>75</v>
      </c>
      <c r="M51" s="25" t="s">
        <v>71</v>
      </c>
      <c r="N51" s="25" t="s">
        <v>75</v>
      </c>
      <c r="O51" s="25">
        <v>41</v>
      </c>
      <c r="P51" s="25" t="s">
        <v>75</v>
      </c>
      <c r="Q51" s="25" t="s">
        <v>75</v>
      </c>
      <c r="R51" s="25" t="s">
        <v>72</v>
      </c>
      <c r="S51" s="25" t="s">
        <v>75</v>
      </c>
      <c r="T51" s="25">
        <v>41</v>
      </c>
      <c r="V51" s="25" t="s">
        <v>70</v>
      </c>
      <c r="X51" s="25" t="s">
        <v>75</v>
      </c>
      <c r="Y51" s="25" t="s">
        <v>73</v>
      </c>
    </row>
    <row r="52" spans="5:25" s="24" customFormat="1" hidden="1">
      <c r="E52" s="24">
        <v>409</v>
      </c>
      <c r="F52" s="25" t="s">
        <v>70</v>
      </c>
      <c r="G52" s="25" t="s">
        <v>66</v>
      </c>
      <c r="H52" s="25">
        <v>3</v>
      </c>
      <c r="I52" s="25" t="s">
        <v>70</v>
      </c>
      <c r="J52" s="25" t="s">
        <v>74</v>
      </c>
      <c r="K52" s="25" t="s">
        <v>69</v>
      </c>
      <c r="L52" s="25" t="s">
        <v>75</v>
      </c>
      <c r="M52" s="25" t="s">
        <v>71</v>
      </c>
      <c r="N52" s="25" t="s">
        <v>75</v>
      </c>
      <c r="O52" s="25">
        <v>41</v>
      </c>
      <c r="P52" s="25" t="s">
        <v>75</v>
      </c>
      <c r="Q52" s="25" t="s">
        <v>75</v>
      </c>
      <c r="R52" s="25" t="s">
        <v>72</v>
      </c>
      <c r="S52" s="25" t="s">
        <v>75</v>
      </c>
      <c r="T52" s="25">
        <v>41</v>
      </c>
      <c r="V52" s="25" t="s">
        <v>70</v>
      </c>
      <c r="X52" s="25" t="s">
        <v>75</v>
      </c>
      <c r="Y52" s="25" t="s">
        <v>73</v>
      </c>
    </row>
    <row r="53" spans="5:25" s="24" customFormat="1" hidden="1">
      <c r="E53" s="24">
        <v>410</v>
      </c>
      <c r="F53" s="25" t="s">
        <v>70</v>
      </c>
      <c r="G53" s="25" t="s">
        <v>66</v>
      </c>
      <c r="H53" s="25">
        <v>3</v>
      </c>
      <c r="I53" s="25" t="s">
        <v>70</v>
      </c>
      <c r="J53" s="25" t="s">
        <v>74</v>
      </c>
      <c r="K53" s="25" t="s">
        <v>69</v>
      </c>
      <c r="L53" s="25" t="s">
        <v>75</v>
      </c>
      <c r="M53" s="25" t="s">
        <v>71</v>
      </c>
      <c r="N53" s="25" t="s">
        <v>75</v>
      </c>
      <c r="O53" s="25">
        <v>41</v>
      </c>
      <c r="P53" s="25" t="s">
        <v>75</v>
      </c>
      <c r="Q53" s="25" t="s">
        <v>75</v>
      </c>
      <c r="R53" s="25" t="s">
        <v>72</v>
      </c>
      <c r="S53" s="25" t="s">
        <v>75</v>
      </c>
      <c r="T53" s="25">
        <v>41</v>
      </c>
      <c r="V53" s="25" t="s">
        <v>70</v>
      </c>
      <c r="X53" s="25" t="s">
        <v>75</v>
      </c>
      <c r="Y53" s="25" t="s">
        <v>73</v>
      </c>
    </row>
    <row r="54" spans="5:25" s="24" customFormat="1" hidden="1">
      <c r="E54" s="24">
        <v>411</v>
      </c>
      <c r="F54" s="25" t="s">
        <v>75</v>
      </c>
      <c r="G54" s="25" t="s">
        <v>76</v>
      </c>
      <c r="H54" s="25">
        <v>4</v>
      </c>
      <c r="I54" s="25" t="s">
        <v>75</v>
      </c>
      <c r="J54" s="25" t="s">
        <v>74</v>
      </c>
      <c r="K54" s="25" t="s">
        <v>69</v>
      </c>
      <c r="L54" s="25" t="s">
        <v>75</v>
      </c>
      <c r="M54" s="25" t="s">
        <v>71</v>
      </c>
      <c r="N54" s="25" t="s">
        <v>75</v>
      </c>
      <c r="O54" s="25">
        <v>41</v>
      </c>
      <c r="P54" s="25" t="s">
        <v>75</v>
      </c>
      <c r="Q54" s="25" t="s">
        <v>75</v>
      </c>
      <c r="R54" s="25" t="s">
        <v>72</v>
      </c>
      <c r="S54" s="25" t="s">
        <v>75</v>
      </c>
      <c r="T54" s="25">
        <v>41</v>
      </c>
      <c r="V54" s="25" t="s">
        <v>70</v>
      </c>
      <c r="X54" s="25" t="s">
        <v>75</v>
      </c>
      <c r="Y54" s="25" t="s">
        <v>73</v>
      </c>
    </row>
    <row r="55" spans="5:25" s="24" customFormat="1" hidden="1">
      <c r="E55" s="24">
        <v>412</v>
      </c>
      <c r="F55" s="25" t="s">
        <v>75</v>
      </c>
      <c r="G55" s="25" t="s">
        <v>76</v>
      </c>
      <c r="H55" s="25">
        <v>4</v>
      </c>
      <c r="I55" s="25" t="s">
        <v>75</v>
      </c>
      <c r="J55" s="25" t="s">
        <v>74</v>
      </c>
      <c r="K55" s="25" t="s">
        <v>69</v>
      </c>
      <c r="L55" s="25" t="s">
        <v>75</v>
      </c>
      <c r="M55" s="25" t="s">
        <v>71</v>
      </c>
      <c r="N55" s="25" t="s">
        <v>75</v>
      </c>
      <c r="O55" s="25">
        <v>41</v>
      </c>
      <c r="P55" s="25" t="s">
        <v>75</v>
      </c>
      <c r="Q55" s="25" t="s">
        <v>75</v>
      </c>
      <c r="R55" s="25" t="s">
        <v>72</v>
      </c>
      <c r="S55" s="25" t="s">
        <v>75</v>
      </c>
      <c r="T55" s="25">
        <v>41</v>
      </c>
      <c r="V55" s="25" t="s">
        <v>70</v>
      </c>
      <c r="X55" s="25" t="s">
        <v>75</v>
      </c>
      <c r="Y55" s="25" t="s">
        <v>73</v>
      </c>
    </row>
    <row r="56" spans="5:25" s="24" customFormat="1" hidden="1">
      <c r="E56" s="24">
        <v>401</v>
      </c>
      <c r="F56" s="25" t="s">
        <v>75</v>
      </c>
      <c r="G56" s="25" t="s">
        <v>76</v>
      </c>
      <c r="H56" s="25">
        <v>4</v>
      </c>
      <c r="I56" s="25" t="s">
        <v>75</v>
      </c>
      <c r="J56" s="25" t="s">
        <v>74</v>
      </c>
      <c r="K56" s="25" t="s">
        <v>69</v>
      </c>
      <c r="L56" s="25" t="s">
        <v>75</v>
      </c>
      <c r="M56" s="25" t="s">
        <v>71</v>
      </c>
      <c r="N56" s="25" t="s">
        <v>75</v>
      </c>
      <c r="O56" s="25">
        <v>41</v>
      </c>
      <c r="P56" s="25" t="s">
        <v>75</v>
      </c>
      <c r="Q56" s="25" t="s">
        <v>75</v>
      </c>
      <c r="R56" s="25" t="s">
        <v>72</v>
      </c>
      <c r="S56" s="25" t="s">
        <v>75</v>
      </c>
      <c r="T56" s="25">
        <v>41</v>
      </c>
      <c r="V56" s="25" t="s">
        <v>70</v>
      </c>
      <c r="X56" s="25" t="s">
        <v>75</v>
      </c>
      <c r="Y56" s="25" t="s">
        <v>73</v>
      </c>
    </row>
    <row r="57" spans="5:25" s="24" customFormat="1" hidden="1">
      <c r="E57" s="24">
        <v>402</v>
      </c>
      <c r="F57" s="25" t="s">
        <v>75</v>
      </c>
      <c r="G57" s="25" t="s">
        <v>76</v>
      </c>
      <c r="H57" s="25">
        <v>4</v>
      </c>
      <c r="I57" s="25" t="s">
        <v>75</v>
      </c>
      <c r="J57" s="25" t="s">
        <v>74</v>
      </c>
      <c r="K57" s="25" t="s">
        <v>69</v>
      </c>
      <c r="L57" s="25" t="s">
        <v>75</v>
      </c>
      <c r="M57" s="25" t="s">
        <v>71</v>
      </c>
      <c r="N57" s="25" t="s">
        <v>75</v>
      </c>
      <c r="O57" s="25">
        <v>41</v>
      </c>
      <c r="P57" s="25" t="s">
        <v>75</v>
      </c>
      <c r="Q57" s="25" t="s">
        <v>75</v>
      </c>
      <c r="R57" s="25" t="s">
        <v>72</v>
      </c>
      <c r="S57" s="25" t="s">
        <v>75</v>
      </c>
      <c r="T57" s="25">
        <v>41</v>
      </c>
      <c r="V57" s="25" t="s">
        <v>70</v>
      </c>
      <c r="X57" s="25" t="s">
        <v>75</v>
      </c>
      <c r="Y57" s="25" t="s">
        <v>73</v>
      </c>
    </row>
    <row r="58" spans="5:25" s="24" customFormat="1" hidden="1">
      <c r="E58" s="24">
        <v>403</v>
      </c>
      <c r="F58" s="25" t="s">
        <v>75</v>
      </c>
      <c r="G58" s="25" t="s">
        <v>76</v>
      </c>
      <c r="H58" s="25">
        <v>4</v>
      </c>
      <c r="I58" s="25" t="s">
        <v>75</v>
      </c>
      <c r="J58" s="25" t="s">
        <v>74</v>
      </c>
      <c r="K58" s="25" t="s">
        <v>69</v>
      </c>
      <c r="L58" s="25" t="s">
        <v>75</v>
      </c>
      <c r="M58" s="25" t="s">
        <v>71</v>
      </c>
      <c r="N58" s="25" t="s">
        <v>75</v>
      </c>
      <c r="O58" s="25">
        <v>41</v>
      </c>
      <c r="P58" s="25" t="s">
        <v>75</v>
      </c>
      <c r="Q58" s="25" t="s">
        <v>75</v>
      </c>
      <c r="R58" s="25" t="s">
        <v>72</v>
      </c>
      <c r="S58" s="25" t="s">
        <v>75</v>
      </c>
      <c r="T58" s="25">
        <v>41</v>
      </c>
      <c r="V58" s="25" t="s">
        <v>70</v>
      </c>
      <c r="X58" s="25" t="s">
        <v>75</v>
      </c>
      <c r="Y58" s="25" t="s">
        <v>73</v>
      </c>
    </row>
    <row r="59" spans="5:25" s="24" customFormat="1" hidden="1">
      <c r="E59" s="24">
        <v>404</v>
      </c>
      <c r="F59" s="25" t="s">
        <v>75</v>
      </c>
      <c r="G59" s="25" t="s">
        <v>76</v>
      </c>
      <c r="H59" s="25">
        <v>4</v>
      </c>
      <c r="I59" s="25" t="s">
        <v>75</v>
      </c>
      <c r="J59" s="25" t="s">
        <v>74</v>
      </c>
      <c r="K59" s="25" t="s">
        <v>69</v>
      </c>
      <c r="L59" s="25" t="s">
        <v>75</v>
      </c>
      <c r="M59" s="25" t="s">
        <v>71</v>
      </c>
      <c r="N59" s="25" t="s">
        <v>75</v>
      </c>
      <c r="O59" s="25">
        <v>41</v>
      </c>
      <c r="P59" s="25" t="s">
        <v>75</v>
      </c>
      <c r="Q59" s="25" t="s">
        <v>75</v>
      </c>
      <c r="R59" s="25" t="s">
        <v>72</v>
      </c>
      <c r="S59" s="25" t="s">
        <v>75</v>
      </c>
      <c r="T59" s="25">
        <v>41</v>
      </c>
      <c r="V59" s="25" t="s">
        <v>70</v>
      </c>
      <c r="X59" s="25" t="s">
        <v>75</v>
      </c>
      <c r="Y59" s="25" t="s">
        <v>73</v>
      </c>
    </row>
    <row r="60" spans="5:25" s="24" customFormat="1" hidden="1">
      <c r="E60" s="24">
        <v>405</v>
      </c>
      <c r="F60" s="25" t="s">
        <v>75</v>
      </c>
      <c r="G60" s="25" t="s">
        <v>76</v>
      </c>
      <c r="H60" s="25">
        <v>4</v>
      </c>
      <c r="I60" s="25" t="s">
        <v>75</v>
      </c>
      <c r="J60" s="25" t="s">
        <v>74</v>
      </c>
      <c r="K60" s="25" t="s">
        <v>69</v>
      </c>
      <c r="L60" s="25" t="s">
        <v>75</v>
      </c>
      <c r="M60" s="25" t="s">
        <v>71</v>
      </c>
      <c r="N60" s="25" t="s">
        <v>75</v>
      </c>
      <c r="O60" s="25">
        <v>41</v>
      </c>
      <c r="P60" s="25" t="s">
        <v>75</v>
      </c>
      <c r="Q60" s="25" t="s">
        <v>75</v>
      </c>
      <c r="R60" s="25" t="s">
        <v>72</v>
      </c>
      <c r="S60" s="25" t="s">
        <v>75</v>
      </c>
      <c r="T60" s="25">
        <v>41</v>
      </c>
      <c r="V60" s="25" t="s">
        <v>70</v>
      </c>
      <c r="X60" s="25" t="s">
        <v>75</v>
      </c>
      <c r="Y60" s="25" t="s">
        <v>73</v>
      </c>
    </row>
    <row r="61" spans="5:25" s="24" customFormat="1" ht="17" hidden="1" customHeight="1">
      <c r="E61" s="24">
        <v>406</v>
      </c>
      <c r="F61" s="25" t="s">
        <v>75</v>
      </c>
      <c r="G61" s="25" t="s">
        <v>76</v>
      </c>
      <c r="H61" s="25">
        <v>4</v>
      </c>
      <c r="I61" s="25" t="s">
        <v>75</v>
      </c>
      <c r="J61" s="25" t="s">
        <v>74</v>
      </c>
      <c r="K61" s="25" t="s">
        <v>69</v>
      </c>
      <c r="L61" s="25" t="s">
        <v>75</v>
      </c>
      <c r="M61" s="25" t="s">
        <v>71</v>
      </c>
      <c r="N61" s="25" t="s">
        <v>75</v>
      </c>
      <c r="O61" s="25">
        <v>41</v>
      </c>
      <c r="P61" s="25" t="s">
        <v>75</v>
      </c>
      <c r="Q61" s="25" t="s">
        <v>75</v>
      </c>
      <c r="R61" s="25" t="s">
        <v>72</v>
      </c>
      <c r="S61" s="25" t="s">
        <v>75</v>
      </c>
      <c r="T61" s="25">
        <v>41</v>
      </c>
      <c r="V61" s="25" t="s">
        <v>70</v>
      </c>
      <c r="X61" s="25" t="s">
        <v>75</v>
      </c>
      <c r="Y61" s="25" t="s">
        <v>73</v>
      </c>
    </row>
    <row r="62" spans="5:25" s="24" customFormat="1" ht="17" hidden="1" customHeight="1">
      <c r="E62" s="24">
        <v>407</v>
      </c>
      <c r="F62" s="25" t="s">
        <v>75</v>
      </c>
      <c r="G62" s="25" t="s">
        <v>76</v>
      </c>
      <c r="H62" s="25">
        <v>4</v>
      </c>
      <c r="I62" s="25" t="s">
        <v>75</v>
      </c>
      <c r="J62" s="25" t="s">
        <v>74</v>
      </c>
      <c r="K62" s="25" t="s">
        <v>69</v>
      </c>
      <c r="L62" s="25" t="s">
        <v>75</v>
      </c>
      <c r="M62" s="25" t="s">
        <v>71</v>
      </c>
      <c r="N62" s="25" t="s">
        <v>75</v>
      </c>
      <c r="O62" s="25">
        <v>41</v>
      </c>
      <c r="P62" s="25" t="s">
        <v>75</v>
      </c>
      <c r="Q62" s="25" t="s">
        <v>75</v>
      </c>
      <c r="R62" s="25" t="s">
        <v>72</v>
      </c>
      <c r="S62" s="25" t="s">
        <v>75</v>
      </c>
      <c r="T62" s="25">
        <v>41</v>
      </c>
      <c r="V62" s="25" t="s">
        <v>70</v>
      </c>
      <c r="X62" s="25" t="s">
        <v>75</v>
      </c>
      <c r="Y62" s="25" t="s">
        <v>73</v>
      </c>
    </row>
    <row r="63" spans="5:25" s="24" customFormat="1" ht="17" hidden="1" customHeight="1">
      <c r="E63" s="24">
        <v>508</v>
      </c>
      <c r="F63" s="25" t="s">
        <v>75</v>
      </c>
      <c r="G63" s="25" t="s">
        <v>76</v>
      </c>
      <c r="H63" s="25">
        <v>4</v>
      </c>
      <c r="I63" s="25" t="s">
        <v>75</v>
      </c>
      <c r="J63" s="25" t="s">
        <v>74</v>
      </c>
      <c r="K63" s="25" t="s">
        <v>69</v>
      </c>
      <c r="L63" s="25" t="s">
        <v>77</v>
      </c>
      <c r="M63" s="25" t="s">
        <v>78</v>
      </c>
      <c r="N63" s="25" t="s">
        <v>77</v>
      </c>
      <c r="O63" s="25">
        <v>51</v>
      </c>
      <c r="P63" s="25" t="s">
        <v>77</v>
      </c>
      <c r="Q63" s="25" t="s">
        <v>77</v>
      </c>
      <c r="R63" s="25" t="s">
        <v>72</v>
      </c>
      <c r="S63" s="25" t="s">
        <v>77</v>
      </c>
      <c r="T63" s="25">
        <v>51</v>
      </c>
      <c r="V63" s="25" t="s">
        <v>70</v>
      </c>
      <c r="X63" s="25" t="s">
        <v>77</v>
      </c>
      <c r="Y63" s="25" t="s">
        <v>79</v>
      </c>
    </row>
    <row r="64" spans="5:25" s="24" customFormat="1" hidden="1">
      <c r="E64" s="24">
        <v>509</v>
      </c>
      <c r="F64" s="25" t="s">
        <v>75</v>
      </c>
      <c r="G64" s="25" t="s">
        <v>76</v>
      </c>
      <c r="H64" s="25">
        <v>4</v>
      </c>
      <c r="I64" s="25" t="s">
        <v>75</v>
      </c>
      <c r="J64" s="25" t="s">
        <v>74</v>
      </c>
      <c r="K64" s="25" t="s">
        <v>69</v>
      </c>
      <c r="L64" s="25" t="s">
        <v>77</v>
      </c>
      <c r="M64" s="25" t="s">
        <v>78</v>
      </c>
      <c r="N64" s="25" t="s">
        <v>77</v>
      </c>
      <c r="O64" s="25">
        <v>51</v>
      </c>
      <c r="P64" s="25" t="s">
        <v>77</v>
      </c>
      <c r="Q64" s="25" t="s">
        <v>77</v>
      </c>
      <c r="R64" s="25" t="s">
        <v>72</v>
      </c>
      <c r="S64" s="25" t="s">
        <v>77</v>
      </c>
      <c r="T64" s="25">
        <v>51</v>
      </c>
      <c r="V64" s="25" t="s">
        <v>70</v>
      </c>
      <c r="X64" s="25" t="s">
        <v>77</v>
      </c>
      <c r="Y64" s="25" t="s">
        <v>79</v>
      </c>
    </row>
    <row r="65" spans="5:25" s="24" customFormat="1" hidden="1">
      <c r="E65" s="24">
        <v>510</v>
      </c>
      <c r="F65" s="25" t="s">
        <v>75</v>
      </c>
      <c r="G65" s="25" t="s">
        <v>76</v>
      </c>
      <c r="H65" s="25">
        <v>4</v>
      </c>
      <c r="I65" s="25" t="s">
        <v>75</v>
      </c>
      <c r="J65" s="25" t="s">
        <v>74</v>
      </c>
      <c r="K65" s="25" t="s">
        <v>69</v>
      </c>
      <c r="L65" s="25" t="s">
        <v>77</v>
      </c>
      <c r="M65" s="25" t="s">
        <v>78</v>
      </c>
      <c r="N65" s="25" t="s">
        <v>77</v>
      </c>
      <c r="O65" s="25">
        <v>51</v>
      </c>
      <c r="P65" s="25" t="s">
        <v>77</v>
      </c>
      <c r="Q65" s="25" t="s">
        <v>77</v>
      </c>
      <c r="R65" s="25" t="s">
        <v>72</v>
      </c>
      <c r="S65" s="25" t="s">
        <v>77</v>
      </c>
      <c r="T65" s="25">
        <v>51</v>
      </c>
      <c r="V65" s="25" t="s">
        <v>70</v>
      </c>
      <c r="X65" s="25" t="s">
        <v>77</v>
      </c>
      <c r="Y65" s="25" t="s">
        <v>79</v>
      </c>
    </row>
    <row r="66" spans="5:25" s="24" customFormat="1" hidden="1">
      <c r="E66" s="24">
        <v>511</v>
      </c>
      <c r="F66" s="25" t="s">
        <v>77</v>
      </c>
      <c r="G66" s="25" t="s">
        <v>76</v>
      </c>
      <c r="H66" s="25">
        <v>5</v>
      </c>
      <c r="I66" s="25" t="s">
        <v>77</v>
      </c>
      <c r="J66" s="25" t="s">
        <v>74</v>
      </c>
      <c r="K66" s="25" t="s">
        <v>69</v>
      </c>
      <c r="L66" s="25" t="s">
        <v>77</v>
      </c>
      <c r="M66" s="25" t="s">
        <v>78</v>
      </c>
      <c r="N66" s="25" t="s">
        <v>77</v>
      </c>
      <c r="O66" s="25">
        <v>51</v>
      </c>
      <c r="P66" s="25" t="s">
        <v>77</v>
      </c>
      <c r="Q66" s="25" t="s">
        <v>77</v>
      </c>
      <c r="R66" s="25" t="s">
        <v>72</v>
      </c>
      <c r="S66" s="25" t="s">
        <v>77</v>
      </c>
      <c r="T66" s="25">
        <v>51</v>
      </c>
      <c r="V66" s="25" t="s">
        <v>70</v>
      </c>
      <c r="X66" s="25" t="s">
        <v>77</v>
      </c>
      <c r="Y66" s="25" t="s">
        <v>79</v>
      </c>
    </row>
    <row r="67" spans="5:25" s="24" customFormat="1" hidden="1">
      <c r="E67" s="24">
        <v>512</v>
      </c>
      <c r="F67" s="25" t="s">
        <v>77</v>
      </c>
      <c r="G67" s="25" t="s">
        <v>76</v>
      </c>
      <c r="H67" s="25">
        <v>5</v>
      </c>
      <c r="I67" s="25" t="s">
        <v>77</v>
      </c>
      <c r="J67" s="25" t="s">
        <v>74</v>
      </c>
      <c r="K67" s="25" t="s">
        <v>69</v>
      </c>
      <c r="L67" s="25" t="s">
        <v>77</v>
      </c>
      <c r="M67" s="25" t="s">
        <v>78</v>
      </c>
      <c r="N67" s="25" t="s">
        <v>77</v>
      </c>
      <c r="O67" s="25">
        <v>51</v>
      </c>
      <c r="P67" s="25" t="s">
        <v>77</v>
      </c>
      <c r="Q67" s="25" t="s">
        <v>77</v>
      </c>
      <c r="R67" s="25" t="s">
        <v>72</v>
      </c>
      <c r="S67" s="25" t="s">
        <v>77</v>
      </c>
      <c r="T67" s="25">
        <v>51</v>
      </c>
      <c r="V67" s="25" t="s">
        <v>70</v>
      </c>
      <c r="X67" s="25" t="s">
        <v>77</v>
      </c>
      <c r="Y67" s="25" t="s">
        <v>79</v>
      </c>
    </row>
    <row r="68" spans="5:25" s="24" customFormat="1" hidden="1">
      <c r="E68" s="24">
        <v>501</v>
      </c>
      <c r="F68" s="25" t="s">
        <v>77</v>
      </c>
      <c r="G68" s="25" t="s">
        <v>76</v>
      </c>
      <c r="H68" s="25">
        <v>5</v>
      </c>
      <c r="I68" s="25" t="s">
        <v>77</v>
      </c>
      <c r="J68" s="25" t="s">
        <v>74</v>
      </c>
      <c r="K68" s="25" t="s">
        <v>69</v>
      </c>
      <c r="L68" s="25" t="s">
        <v>77</v>
      </c>
      <c r="M68" s="25" t="s">
        <v>78</v>
      </c>
      <c r="N68" s="25" t="s">
        <v>77</v>
      </c>
      <c r="O68" s="25">
        <v>51</v>
      </c>
      <c r="P68" s="25" t="s">
        <v>77</v>
      </c>
      <c r="Q68" s="25" t="s">
        <v>77</v>
      </c>
      <c r="R68" s="25" t="s">
        <v>72</v>
      </c>
      <c r="S68" s="25" t="s">
        <v>77</v>
      </c>
      <c r="T68" s="25">
        <v>51</v>
      </c>
      <c r="V68" s="25" t="s">
        <v>70</v>
      </c>
      <c r="X68" s="25" t="s">
        <v>77</v>
      </c>
      <c r="Y68" s="25" t="s">
        <v>79</v>
      </c>
    </row>
    <row r="69" spans="5:25" s="24" customFormat="1" hidden="1">
      <c r="E69" s="24">
        <v>502</v>
      </c>
      <c r="F69" s="25" t="s">
        <v>77</v>
      </c>
      <c r="G69" s="25" t="s">
        <v>76</v>
      </c>
      <c r="H69" s="25">
        <v>5</v>
      </c>
      <c r="I69" s="25" t="s">
        <v>77</v>
      </c>
      <c r="J69" s="25" t="s">
        <v>74</v>
      </c>
      <c r="K69" s="25" t="s">
        <v>69</v>
      </c>
      <c r="L69" s="25" t="s">
        <v>77</v>
      </c>
      <c r="M69" s="25" t="s">
        <v>78</v>
      </c>
      <c r="N69" s="25" t="s">
        <v>77</v>
      </c>
      <c r="O69" s="25">
        <v>51</v>
      </c>
      <c r="P69" s="25" t="s">
        <v>77</v>
      </c>
      <c r="Q69" s="25" t="s">
        <v>77</v>
      </c>
      <c r="R69" s="25" t="s">
        <v>72</v>
      </c>
      <c r="S69" s="25" t="s">
        <v>77</v>
      </c>
      <c r="T69" s="25">
        <v>51</v>
      </c>
      <c r="V69" s="25" t="s">
        <v>70</v>
      </c>
      <c r="X69" s="25" t="s">
        <v>77</v>
      </c>
      <c r="Y69" s="25" t="s">
        <v>79</v>
      </c>
    </row>
    <row r="70" spans="5:25" s="24" customFormat="1" hidden="1">
      <c r="E70" s="24">
        <v>503</v>
      </c>
      <c r="F70" s="25" t="s">
        <v>77</v>
      </c>
      <c r="G70" s="25" t="s">
        <v>76</v>
      </c>
      <c r="H70" s="25">
        <v>5</v>
      </c>
      <c r="I70" s="25" t="s">
        <v>77</v>
      </c>
      <c r="J70" s="25" t="s">
        <v>74</v>
      </c>
      <c r="K70" s="25" t="s">
        <v>69</v>
      </c>
      <c r="L70" s="25" t="s">
        <v>77</v>
      </c>
      <c r="M70" s="25" t="s">
        <v>78</v>
      </c>
      <c r="N70" s="25" t="s">
        <v>77</v>
      </c>
      <c r="O70" s="25">
        <v>51</v>
      </c>
      <c r="P70" s="25" t="s">
        <v>77</v>
      </c>
      <c r="Q70" s="25" t="s">
        <v>77</v>
      </c>
      <c r="R70" s="25" t="s">
        <v>72</v>
      </c>
      <c r="S70" s="25" t="s">
        <v>77</v>
      </c>
      <c r="T70" s="25">
        <v>51</v>
      </c>
      <c r="V70" s="25" t="s">
        <v>70</v>
      </c>
      <c r="X70" s="25" t="s">
        <v>77</v>
      </c>
      <c r="Y70" s="25" t="s">
        <v>79</v>
      </c>
    </row>
    <row r="71" spans="5:25" s="24" customFormat="1" hidden="1">
      <c r="E71" s="24">
        <v>504</v>
      </c>
      <c r="F71" s="25" t="s">
        <v>77</v>
      </c>
      <c r="G71" s="25" t="s">
        <v>76</v>
      </c>
      <c r="H71" s="25">
        <v>5</v>
      </c>
      <c r="I71" s="25" t="s">
        <v>77</v>
      </c>
      <c r="J71" s="25" t="s">
        <v>74</v>
      </c>
      <c r="K71" s="25" t="s">
        <v>69</v>
      </c>
      <c r="L71" s="25" t="s">
        <v>77</v>
      </c>
      <c r="M71" s="25" t="s">
        <v>78</v>
      </c>
      <c r="N71" s="25" t="s">
        <v>77</v>
      </c>
      <c r="O71" s="25">
        <v>51</v>
      </c>
      <c r="P71" s="25" t="s">
        <v>77</v>
      </c>
      <c r="Q71" s="25" t="s">
        <v>77</v>
      </c>
      <c r="R71" s="25" t="s">
        <v>72</v>
      </c>
      <c r="S71" s="25" t="s">
        <v>77</v>
      </c>
      <c r="T71" s="25">
        <v>51</v>
      </c>
      <c r="V71" s="25" t="s">
        <v>70</v>
      </c>
      <c r="X71" s="25" t="s">
        <v>77</v>
      </c>
      <c r="Y71" s="25" t="s">
        <v>79</v>
      </c>
    </row>
    <row r="72" spans="5:25" s="24" customFormat="1" hidden="1">
      <c r="E72" s="24">
        <v>505</v>
      </c>
      <c r="F72" s="25" t="s">
        <v>77</v>
      </c>
      <c r="G72" s="25" t="s">
        <v>76</v>
      </c>
      <c r="H72" s="25">
        <v>5</v>
      </c>
      <c r="I72" s="25" t="s">
        <v>77</v>
      </c>
      <c r="J72" s="25" t="s">
        <v>74</v>
      </c>
      <c r="K72" s="25" t="s">
        <v>69</v>
      </c>
      <c r="L72" s="25" t="s">
        <v>77</v>
      </c>
      <c r="M72" s="25" t="s">
        <v>78</v>
      </c>
      <c r="N72" s="25" t="s">
        <v>77</v>
      </c>
      <c r="O72" s="25">
        <v>51</v>
      </c>
      <c r="P72" s="25" t="s">
        <v>77</v>
      </c>
      <c r="Q72" s="25" t="s">
        <v>77</v>
      </c>
      <c r="R72" s="25" t="s">
        <v>72</v>
      </c>
      <c r="S72" s="25" t="s">
        <v>77</v>
      </c>
      <c r="T72" s="25">
        <v>51</v>
      </c>
      <c r="V72" s="25" t="s">
        <v>70</v>
      </c>
      <c r="X72" s="25" t="s">
        <v>77</v>
      </c>
      <c r="Y72" s="25" t="s">
        <v>79</v>
      </c>
    </row>
    <row r="73" spans="5:25" s="24" customFormat="1" hidden="1">
      <c r="E73" s="24">
        <v>506</v>
      </c>
      <c r="F73" s="25" t="s">
        <v>77</v>
      </c>
      <c r="G73" s="25" t="s">
        <v>76</v>
      </c>
      <c r="H73" s="25">
        <v>5</v>
      </c>
      <c r="I73" s="25" t="s">
        <v>77</v>
      </c>
      <c r="J73" s="25" t="s">
        <v>74</v>
      </c>
      <c r="K73" s="25" t="s">
        <v>69</v>
      </c>
      <c r="L73" s="25" t="s">
        <v>77</v>
      </c>
      <c r="M73" s="25" t="s">
        <v>78</v>
      </c>
      <c r="N73" s="25" t="s">
        <v>77</v>
      </c>
      <c r="O73" s="25">
        <v>51</v>
      </c>
      <c r="P73" s="25" t="s">
        <v>77</v>
      </c>
      <c r="Q73" s="25" t="s">
        <v>77</v>
      </c>
      <c r="R73" s="25" t="s">
        <v>72</v>
      </c>
      <c r="S73" s="25" t="s">
        <v>77</v>
      </c>
      <c r="T73" s="25">
        <v>51</v>
      </c>
      <c r="V73" s="25" t="s">
        <v>70</v>
      </c>
      <c r="X73" s="25" t="s">
        <v>77</v>
      </c>
      <c r="Y73" s="25" t="s">
        <v>79</v>
      </c>
    </row>
    <row r="74" spans="5:25" s="24" customFormat="1" hidden="1">
      <c r="E74" s="24">
        <v>507</v>
      </c>
      <c r="F74" s="25" t="s">
        <v>77</v>
      </c>
      <c r="G74" s="25" t="s">
        <v>76</v>
      </c>
      <c r="H74" s="25">
        <v>5</v>
      </c>
      <c r="I74" s="25" t="s">
        <v>77</v>
      </c>
      <c r="J74" s="25" t="s">
        <v>74</v>
      </c>
      <c r="K74" s="25" t="s">
        <v>69</v>
      </c>
      <c r="L74" s="25" t="s">
        <v>77</v>
      </c>
      <c r="M74" s="25" t="s">
        <v>78</v>
      </c>
      <c r="N74" s="25" t="s">
        <v>77</v>
      </c>
      <c r="O74" s="25">
        <v>51</v>
      </c>
      <c r="P74" s="25" t="s">
        <v>77</v>
      </c>
      <c r="Q74" s="25" t="s">
        <v>77</v>
      </c>
      <c r="R74" s="25" t="s">
        <v>72</v>
      </c>
      <c r="S74" s="25" t="s">
        <v>77</v>
      </c>
      <c r="T74" s="25">
        <v>51</v>
      </c>
      <c r="V74" s="25" t="s">
        <v>70</v>
      </c>
      <c r="X74" s="25" t="s">
        <v>77</v>
      </c>
      <c r="Y74" s="25" t="s">
        <v>79</v>
      </c>
    </row>
    <row r="75" spans="5:25" s="24" customFormat="1" hidden="1">
      <c r="E75" s="24">
        <v>608</v>
      </c>
      <c r="F75" s="25" t="s">
        <v>77</v>
      </c>
      <c r="G75" s="25" t="s">
        <v>76</v>
      </c>
      <c r="H75" s="25">
        <v>5</v>
      </c>
      <c r="I75" s="25" t="s">
        <v>77</v>
      </c>
      <c r="J75" s="25" t="s">
        <v>74</v>
      </c>
      <c r="K75" s="25" t="s">
        <v>69</v>
      </c>
      <c r="L75" s="25" t="s">
        <v>80</v>
      </c>
      <c r="M75" s="25" t="s">
        <v>78</v>
      </c>
      <c r="N75" s="25" t="s">
        <v>80</v>
      </c>
      <c r="O75" s="25">
        <v>61</v>
      </c>
      <c r="P75" s="25" t="s">
        <v>80</v>
      </c>
      <c r="Q75" s="25" t="s">
        <v>80</v>
      </c>
      <c r="R75" s="25" t="s">
        <v>72</v>
      </c>
      <c r="S75" s="25" t="s">
        <v>80</v>
      </c>
      <c r="T75" s="25">
        <v>61</v>
      </c>
      <c r="V75" s="25" t="s">
        <v>70</v>
      </c>
      <c r="X75" s="25" t="s">
        <v>80</v>
      </c>
      <c r="Y75" s="25" t="s">
        <v>79</v>
      </c>
    </row>
    <row r="76" spans="5:25" s="24" customFormat="1" hidden="1">
      <c r="E76" s="24">
        <v>609</v>
      </c>
      <c r="F76" s="25" t="s">
        <v>77</v>
      </c>
      <c r="G76" s="25" t="s">
        <v>76</v>
      </c>
      <c r="H76" s="25">
        <v>5</v>
      </c>
      <c r="I76" s="25" t="s">
        <v>77</v>
      </c>
      <c r="J76" s="25" t="s">
        <v>74</v>
      </c>
      <c r="K76" s="25" t="s">
        <v>69</v>
      </c>
      <c r="L76" s="25" t="s">
        <v>80</v>
      </c>
      <c r="M76" s="25" t="s">
        <v>78</v>
      </c>
      <c r="N76" s="25" t="s">
        <v>80</v>
      </c>
      <c r="O76" s="25">
        <v>61</v>
      </c>
      <c r="P76" s="25" t="s">
        <v>80</v>
      </c>
      <c r="Q76" s="25" t="s">
        <v>80</v>
      </c>
      <c r="R76" s="25" t="s">
        <v>72</v>
      </c>
      <c r="S76" s="25" t="s">
        <v>80</v>
      </c>
      <c r="T76" s="25">
        <v>61</v>
      </c>
      <c r="V76" s="25" t="s">
        <v>70</v>
      </c>
      <c r="X76" s="25" t="s">
        <v>80</v>
      </c>
      <c r="Y76" s="25" t="s">
        <v>79</v>
      </c>
    </row>
    <row r="77" spans="5:25" s="24" customFormat="1" hidden="1">
      <c r="E77" s="24">
        <v>610</v>
      </c>
      <c r="F77" s="25" t="s">
        <v>77</v>
      </c>
      <c r="G77" s="25" t="s">
        <v>76</v>
      </c>
      <c r="H77" s="25">
        <v>5</v>
      </c>
      <c r="I77" s="25" t="s">
        <v>77</v>
      </c>
      <c r="J77" s="25" t="s">
        <v>74</v>
      </c>
      <c r="K77" s="25" t="s">
        <v>69</v>
      </c>
      <c r="L77" s="25" t="s">
        <v>80</v>
      </c>
      <c r="M77" s="25" t="s">
        <v>78</v>
      </c>
      <c r="N77" s="25" t="s">
        <v>80</v>
      </c>
      <c r="O77" s="25">
        <v>61</v>
      </c>
      <c r="P77" s="25" t="s">
        <v>80</v>
      </c>
      <c r="Q77" s="25" t="s">
        <v>80</v>
      </c>
      <c r="R77" s="25" t="s">
        <v>72</v>
      </c>
      <c r="S77" s="25" t="s">
        <v>80</v>
      </c>
      <c r="T77" s="25">
        <v>61</v>
      </c>
      <c r="V77" s="25" t="s">
        <v>70</v>
      </c>
      <c r="X77" s="25" t="s">
        <v>80</v>
      </c>
      <c r="Y77" s="25" t="s">
        <v>79</v>
      </c>
    </row>
    <row r="78" spans="5:25" s="24" customFormat="1" hidden="1">
      <c r="E78" s="24">
        <v>611</v>
      </c>
      <c r="F78" s="25" t="s">
        <v>80</v>
      </c>
      <c r="G78" s="25" t="s">
        <v>76</v>
      </c>
      <c r="H78" s="25">
        <v>6</v>
      </c>
      <c r="I78" s="25" t="s">
        <v>80</v>
      </c>
      <c r="J78" s="25" t="s">
        <v>74</v>
      </c>
      <c r="K78" s="25" t="s">
        <v>69</v>
      </c>
      <c r="L78" s="25" t="s">
        <v>80</v>
      </c>
      <c r="M78" s="25" t="s">
        <v>78</v>
      </c>
      <c r="N78" s="25" t="s">
        <v>80</v>
      </c>
      <c r="O78" s="25">
        <v>61</v>
      </c>
      <c r="P78" s="25" t="s">
        <v>80</v>
      </c>
      <c r="Q78" s="25" t="s">
        <v>80</v>
      </c>
      <c r="R78" s="25" t="s">
        <v>72</v>
      </c>
      <c r="S78" s="25" t="s">
        <v>80</v>
      </c>
      <c r="T78" s="25">
        <v>61</v>
      </c>
      <c r="V78" s="25" t="s">
        <v>70</v>
      </c>
      <c r="X78" s="25" t="s">
        <v>80</v>
      </c>
      <c r="Y78" s="25" t="s">
        <v>79</v>
      </c>
    </row>
    <row r="79" spans="5:25" s="24" customFormat="1" hidden="1">
      <c r="E79" s="24">
        <v>612</v>
      </c>
      <c r="F79" s="25" t="s">
        <v>80</v>
      </c>
      <c r="G79" s="25" t="s">
        <v>76</v>
      </c>
      <c r="H79" s="25">
        <v>6</v>
      </c>
      <c r="I79" s="25" t="s">
        <v>80</v>
      </c>
      <c r="J79" s="25" t="s">
        <v>74</v>
      </c>
      <c r="K79" s="25" t="s">
        <v>69</v>
      </c>
      <c r="L79" s="25" t="s">
        <v>80</v>
      </c>
      <c r="M79" s="25" t="s">
        <v>78</v>
      </c>
      <c r="N79" s="25" t="s">
        <v>80</v>
      </c>
      <c r="O79" s="25">
        <v>61</v>
      </c>
      <c r="P79" s="25" t="s">
        <v>80</v>
      </c>
      <c r="Q79" s="25" t="s">
        <v>80</v>
      </c>
      <c r="R79" s="25" t="s">
        <v>72</v>
      </c>
      <c r="S79" s="25" t="s">
        <v>80</v>
      </c>
      <c r="T79" s="25">
        <v>61</v>
      </c>
      <c r="V79" s="25" t="s">
        <v>70</v>
      </c>
      <c r="X79" s="25" t="s">
        <v>80</v>
      </c>
      <c r="Y79" s="25" t="s">
        <v>79</v>
      </c>
    </row>
    <row r="80" spans="5:25" s="24" customFormat="1" hidden="1">
      <c r="E80" s="24">
        <v>601</v>
      </c>
      <c r="F80" s="25" t="s">
        <v>80</v>
      </c>
      <c r="G80" s="25" t="s">
        <v>76</v>
      </c>
      <c r="H80" s="25">
        <v>6</v>
      </c>
      <c r="I80" s="25" t="s">
        <v>80</v>
      </c>
      <c r="J80" s="25" t="s">
        <v>74</v>
      </c>
      <c r="K80" s="25" t="s">
        <v>69</v>
      </c>
      <c r="L80" s="25" t="s">
        <v>80</v>
      </c>
      <c r="M80" s="25" t="s">
        <v>78</v>
      </c>
      <c r="N80" s="25" t="s">
        <v>80</v>
      </c>
      <c r="O80" s="25">
        <v>61</v>
      </c>
      <c r="P80" s="25" t="s">
        <v>80</v>
      </c>
      <c r="Q80" s="25" t="s">
        <v>80</v>
      </c>
      <c r="R80" s="25" t="s">
        <v>72</v>
      </c>
      <c r="S80" s="25" t="s">
        <v>80</v>
      </c>
      <c r="T80" s="25">
        <v>61</v>
      </c>
      <c r="V80" s="25" t="s">
        <v>70</v>
      </c>
      <c r="X80" s="25" t="s">
        <v>80</v>
      </c>
      <c r="Y80" s="25" t="s">
        <v>79</v>
      </c>
    </row>
    <row r="81" spans="5:25" s="24" customFormat="1" hidden="1">
      <c r="E81" s="24">
        <v>602</v>
      </c>
      <c r="F81" s="25" t="s">
        <v>80</v>
      </c>
      <c r="G81" s="25" t="s">
        <v>76</v>
      </c>
      <c r="H81" s="25">
        <v>6</v>
      </c>
      <c r="I81" s="25" t="s">
        <v>80</v>
      </c>
      <c r="J81" s="25" t="s">
        <v>74</v>
      </c>
      <c r="K81" s="25" t="s">
        <v>69</v>
      </c>
      <c r="L81" s="25" t="s">
        <v>80</v>
      </c>
      <c r="M81" s="25" t="s">
        <v>78</v>
      </c>
      <c r="N81" s="25" t="s">
        <v>80</v>
      </c>
      <c r="O81" s="25">
        <v>61</v>
      </c>
      <c r="P81" s="25" t="s">
        <v>80</v>
      </c>
      <c r="Q81" s="25" t="s">
        <v>80</v>
      </c>
      <c r="R81" s="25" t="s">
        <v>72</v>
      </c>
      <c r="S81" s="25" t="s">
        <v>80</v>
      </c>
      <c r="T81" s="25">
        <v>61</v>
      </c>
      <c r="V81" s="25" t="s">
        <v>70</v>
      </c>
      <c r="X81" s="25" t="s">
        <v>80</v>
      </c>
      <c r="Y81" s="25" t="s">
        <v>79</v>
      </c>
    </row>
    <row r="82" spans="5:25" s="24" customFormat="1" hidden="1">
      <c r="E82" s="24">
        <v>603</v>
      </c>
      <c r="F82" s="25" t="s">
        <v>80</v>
      </c>
      <c r="G82" s="25" t="s">
        <v>76</v>
      </c>
      <c r="H82" s="25">
        <v>6</v>
      </c>
      <c r="I82" s="25" t="s">
        <v>80</v>
      </c>
      <c r="J82" s="25" t="s">
        <v>74</v>
      </c>
      <c r="K82" s="25" t="s">
        <v>69</v>
      </c>
      <c r="L82" s="25" t="s">
        <v>80</v>
      </c>
      <c r="M82" s="25" t="s">
        <v>78</v>
      </c>
      <c r="N82" s="25" t="s">
        <v>80</v>
      </c>
      <c r="O82" s="25">
        <v>61</v>
      </c>
      <c r="P82" s="25" t="s">
        <v>80</v>
      </c>
      <c r="Q82" s="25" t="s">
        <v>80</v>
      </c>
      <c r="R82" s="25" t="s">
        <v>72</v>
      </c>
      <c r="S82" s="25" t="s">
        <v>80</v>
      </c>
      <c r="T82" s="25">
        <v>61</v>
      </c>
      <c r="V82" s="25" t="s">
        <v>70</v>
      </c>
      <c r="X82" s="25" t="s">
        <v>80</v>
      </c>
      <c r="Y82" s="25" t="s">
        <v>79</v>
      </c>
    </row>
    <row r="83" spans="5:25" s="24" customFormat="1" hidden="1">
      <c r="E83" s="24">
        <v>604</v>
      </c>
      <c r="F83" s="25" t="s">
        <v>80</v>
      </c>
      <c r="G83" s="25" t="s">
        <v>76</v>
      </c>
      <c r="H83" s="25">
        <v>6</v>
      </c>
      <c r="I83" s="25" t="s">
        <v>80</v>
      </c>
      <c r="J83" s="25" t="s">
        <v>74</v>
      </c>
      <c r="K83" s="25" t="s">
        <v>69</v>
      </c>
      <c r="L83" s="25" t="s">
        <v>80</v>
      </c>
      <c r="M83" s="25" t="s">
        <v>78</v>
      </c>
      <c r="N83" s="25" t="s">
        <v>80</v>
      </c>
      <c r="O83" s="25">
        <v>61</v>
      </c>
      <c r="P83" s="25" t="s">
        <v>80</v>
      </c>
      <c r="Q83" s="25" t="s">
        <v>80</v>
      </c>
      <c r="R83" s="25" t="s">
        <v>72</v>
      </c>
      <c r="S83" s="25" t="s">
        <v>80</v>
      </c>
      <c r="T83" s="25">
        <v>61</v>
      </c>
      <c r="V83" s="25" t="s">
        <v>70</v>
      </c>
      <c r="X83" s="25" t="s">
        <v>80</v>
      </c>
      <c r="Y83" s="25" t="s">
        <v>79</v>
      </c>
    </row>
    <row r="84" spans="5:25" s="24" customFormat="1" hidden="1">
      <c r="E84" s="24">
        <v>605</v>
      </c>
      <c r="F84" s="25" t="s">
        <v>80</v>
      </c>
      <c r="G84" s="25" t="s">
        <v>76</v>
      </c>
      <c r="H84" s="25">
        <v>6</v>
      </c>
      <c r="I84" s="25" t="s">
        <v>80</v>
      </c>
      <c r="J84" s="25" t="s">
        <v>74</v>
      </c>
      <c r="K84" s="25" t="s">
        <v>69</v>
      </c>
      <c r="L84" s="25" t="s">
        <v>80</v>
      </c>
      <c r="M84" s="25" t="s">
        <v>78</v>
      </c>
      <c r="N84" s="25" t="s">
        <v>80</v>
      </c>
      <c r="O84" s="25">
        <v>61</v>
      </c>
      <c r="P84" s="25" t="s">
        <v>80</v>
      </c>
      <c r="Q84" s="25" t="s">
        <v>80</v>
      </c>
      <c r="R84" s="25" t="s">
        <v>72</v>
      </c>
      <c r="S84" s="25" t="s">
        <v>80</v>
      </c>
      <c r="T84" s="25">
        <v>61</v>
      </c>
      <c r="V84" s="25" t="s">
        <v>70</v>
      </c>
      <c r="X84" s="25" t="s">
        <v>80</v>
      </c>
      <c r="Y84" s="25" t="s">
        <v>79</v>
      </c>
    </row>
    <row r="85" spans="5:25" s="24" customFormat="1" hidden="1">
      <c r="E85" s="24">
        <v>606</v>
      </c>
      <c r="F85" s="25" t="s">
        <v>80</v>
      </c>
      <c r="G85" s="25" t="s">
        <v>76</v>
      </c>
      <c r="H85" s="25">
        <v>6</v>
      </c>
      <c r="I85" s="25" t="s">
        <v>80</v>
      </c>
      <c r="J85" s="25" t="s">
        <v>74</v>
      </c>
      <c r="K85" s="25" t="s">
        <v>69</v>
      </c>
      <c r="L85" s="25" t="s">
        <v>80</v>
      </c>
      <c r="M85" s="25" t="s">
        <v>78</v>
      </c>
      <c r="N85" s="25" t="s">
        <v>80</v>
      </c>
      <c r="O85" s="25">
        <v>61</v>
      </c>
      <c r="P85" s="25" t="s">
        <v>80</v>
      </c>
      <c r="Q85" s="25" t="s">
        <v>80</v>
      </c>
      <c r="R85" s="25" t="s">
        <v>72</v>
      </c>
      <c r="S85" s="25" t="s">
        <v>80</v>
      </c>
      <c r="T85" s="25">
        <v>61</v>
      </c>
      <c r="V85" s="25" t="s">
        <v>70</v>
      </c>
      <c r="X85" s="25" t="s">
        <v>80</v>
      </c>
      <c r="Y85" s="25" t="s">
        <v>79</v>
      </c>
    </row>
    <row r="86" spans="5:25" s="24" customFormat="1" hidden="1">
      <c r="E86" s="24">
        <v>607</v>
      </c>
      <c r="F86" s="25" t="s">
        <v>80</v>
      </c>
      <c r="G86" s="25" t="s">
        <v>76</v>
      </c>
      <c r="H86" s="25">
        <v>6</v>
      </c>
      <c r="I86" s="25" t="s">
        <v>80</v>
      </c>
      <c r="J86" s="25" t="s">
        <v>74</v>
      </c>
      <c r="K86" s="25" t="s">
        <v>69</v>
      </c>
      <c r="L86" s="25" t="s">
        <v>80</v>
      </c>
      <c r="M86" s="25" t="s">
        <v>78</v>
      </c>
      <c r="N86" s="25" t="s">
        <v>80</v>
      </c>
      <c r="O86" s="25">
        <v>61</v>
      </c>
      <c r="P86" s="25" t="s">
        <v>80</v>
      </c>
      <c r="Q86" s="25" t="s">
        <v>80</v>
      </c>
      <c r="R86" s="25" t="s">
        <v>72</v>
      </c>
      <c r="S86" s="25" t="s">
        <v>80</v>
      </c>
      <c r="T86" s="25">
        <v>61</v>
      </c>
      <c r="V86" s="25" t="s">
        <v>70</v>
      </c>
      <c r="X86" s="25" t="s">
        <v>80</v>
      </c>
      <c r="Y86" s="25" t="s">
        <v>79</v>
      </c>
    </row>
    <row r="87" spans="5:25" s="24" customFormat="1" hidden="1">
      <c r="E87" s="24">
        <v>708</v>
      </c>
      <c r="F87" s="25" t="s">
        <v>80</v>
      </c>
      <c r="G87" s="25" t="s">
        <v>76</v>
      </c>
      <c r="H87" s="25">
        <v>6</v>
      </c>
      <c r="I87" s="25" t="s">
        <v>80</v>
      </c>
      <c r="J87" s="25" t="s">
        <v>74</v>
      </c>
      <c r="K87" s="25" t="s">
        <v>69</v>
      </c>
      <c r="L87" s="25" t="s">
        <v>81</v>
      </c>
      <c r="M87" s="25" t="s">
        <v>78</v>
      </c>
      <c r="N87" s="25" t="s">
        <v>81</v>
      </c>
      <c r="O87" s="25">
        <v>71</v>
      </c>
      <c r="P87" s="25" t="s">
        <v>81</v>
      </c>
      <c r="Q87" s="25" t="s">
        <v>81</v>
      </c>
      <c r="R87" s="25" t="s">
        <v>72</v>
      </c>
      <c r="S87" s="25" t="s">
        <v>81</v>
      </c>
      <c r="T87" s="25">
        <v>71</v>
      </c>
      <c r="V87" s="25" t="s">
        <v>70</v>
      </c>
      <c r="X87" s="25" t="s">
        <v>80</v>
      </c>
      <c r="Y87" s="25" t="s">
        <v>79</v>
      </c>
    </row>
    <row r="88" spans="5:25" s="24" customFormat="1" hidden="1">
      <c r="E88" s="24">
        <v>709</v>
      </c>
      <c r="F88" s="25" t="s">
        <v>80</v>
      </c>
      <c r="G88" s="25" t="s">
        <v>76</v>
      </c>
      <c r="H88" s="25">
        <v>6</v>
      </c>
      <c r="I88" s="25" t="s">
        <v>80</v>
      </c>
      <c r="J88" s="25" t="s">
        <v>74</v>
      </c>
      <c r="K88" s="25" t="s">
        <v>69</v>
      </c>
      <c r="L88" s="25" t="s">
        <v>81</v>
      </c>
      <c r="M88" s="25" t="s">
        <v>78</v>
      </c>
      <c r="N88" s="25" t="s">
        <v>81</v>
      </c>
      <c r="O88" s="25">
        <v>71</v>
      </c>
      <c r="P88" s="25" t="s">
        <v>81</v>
      </c>
      <c r="Q88" s="25" t="s">
        <v>81</v>
      </c>
      <c r="R88" s="25" t="s">
        <v>72</v>
      </c>
      <c r="S88" s="25" t="s">
        <v>81</v>
      </c>
      <c r="T88" s="25">
        <v>71</v>
      </c>
      <c r="V88" s="25" t="s">
        <v>70</v>
      </c>
      <c r="X88" s="25" t="s">
        <v>80</v>
      </c>
      <c r="Y88" s="25" t="s">
        <v>79</v>
      </c>
    </row>
    <row r="89" spans="5:25" s="24" customFormat="1" hidden="1">
      <c r="E89" s="24">
        <v>710</v>
      </c>
      <c r="F89" s="25" t="s">
        <v>80</v>
      </c>
      <c r="G89" s="25" t="s">
        <v>76</v>
      </c>
      <c r="H89" s="25">
        <v>6</v>
      </c>
      <c r="I89" s="25" t="s">
        <v>80</v>
      </c>
      <c r="J89" s="25" t="s">
        <v>74</v>
      </c>
      <c r="K89" s="25" t="s">
        <v>69</v>
      </c>
      <c r="L89" s="25" t="s">
        <v>81</v>
      </c>
      <c r="M89" s="25" t="s">
        <v>78</v>
      </c>
      <c r="N89" s="25" t="s">
        <v>81</v>
      </c>
      <c r="O89" s="25">
        <v>71</v>
      </c>
      <c r="P89" s="25" t="s">
        <v>81</v>
      </c>
      <c r="Q89" s="25" t="s">
        <v>81</v>
      </c>
      <c r="R89" s="25" t="s">
        <v>72</v>
      </c>
      <c r="S89" s="25" t="s">
        <v>81</v>
      </c>
      <c r="T89" s="25">
        <v>71</v>
      </c>
      <c r="V89" s="25" t="s">
        <v>70</v>
      </c>
      <c r="X89" s="25" t="s">
        <v>80</v>
      </c>
      <c r="Y89" s="25" t="s">
        <v>79</v>
      </c>
    </row>
    <row r="90" spans="5:25" s="24" customFormat="1" hidden="1">
      <c r="E90" s="24">
        <v>711</v>
      </c>
      <c r="F90" s="25" t="s">
        <v>81</v>
      </c>
      <c r="G90" s="25" t="s">
        <v>76</v>
      </c>
      <c r="H90" s="25">
        <v>6</v>
      </c>
      <c r="I90" s="25" t="s">
        <v>80</v>
      </c>
      <c r="J90" s="25" t="s">
        <v>74</v>
      </c>
      <c r="K90" s="25" t="s">
        <v>69</v>
      </c>
      <c r="L90" s="25" t="s">
        <v>81</v>
      </c>
      <c r="M90" s="25" t="s">
        <v>78</v>
      </c>
      <c r="N90" s="25" t="s">
        <v>81</v>
      </c>
      <c r="O90" s="25">
        <v>71</v>
      </c>
      <c r="P90" s="25" t="s">
        <v>81</v>
      </c>
      <c r="Q90" s="25" t="s">
        <v>81</v>
      </c>
      <c r="R90" s="25" t="s">
        <v>72</v>
      </c>
      <c r="S90" s="25" t="s">
        <v>81</v>
      </c>
      <c r="T90" s="25">
        <v>71</v>
      </c>
      <c r="V90" s="25" t="s">
        <v>70</v>
      </c>
      <c r="X90" s="25" t="s">
        <v>80</v>
      </c>
      <c r="Y90" s="25" t="s">
        <v>79</v>
      </c>
    </row>
    <row r="91" spans="5:25" s="24" customFormat="1" hidden="1">
      <c r="E91" s="24">
        <v>712</v>
      </c>
      <c r="F91" s="25" t="s">
        <v>81</v>
      </c>
      <c r="G91" s="25" t="s">
        <v>76</v>
      </c>
      <c r="H91" s="25">
        <v>6</v>
      </c>
      <c r="I91" s="25" t="s">
        <v>80</v>
      </c>
      <c r="J91" s="25" t="s">
        <v>74</v>
      </c>
      <c r="K91" s="25" t="s">
        <v>69</v>
      </c>
      <c r="L91" s="25" t="s">
        <v>81</v>
      </c>
      <c r="M91" s="25" t="s">
        <v>78</v>
      </c>
      <c r="N91" s="25" t="s">
        <v>81</v>
      </c>
      <c r="O91" s="25">
        <v>71</v>
      </c>
      <c r="P91" s="25" t="s">
        <v>81</v>
      </c>
      <c r="Q91" s="25" t="s">
        <v>81</v>
      </c>
      <c r="R91" s="25" t="s">
        <v>72</v>
      </c>
      <c r="S91" s="25" t="s">
        <v>81</v>
      </c>
      <c r="T91" s="25">
        <v>71</v>
      </c>
      <c r="V91" s="25" t="s">
        <v>70</v>
      </c>
      <c r="X91" s="25" t="s">
        <v>80</v>
      </c>
      <c r="Y91" s="25" t="s">
        <v>79</v>
      </c>
    </row>
    <row r="92" spans="5:25" s="24" customFormat="1" hidden="1">
      <c r="E92" s="24">
        <v>701</v>
      </c>
      <c r="F92" s="25" t="s">
        <v>81</v>
      </c>
      <c r="G92" s="25" t="s">
        <v>76</v>
      </c>
      <c r="H92" s="25">
        <v>6</v>
      </c>
      <c r="I92" s="25" t="s">
        <v>80</v>
      </c>
      <c r="J92" s="25" t="s">
        <v>74</v>
      </c>
      <c r="K92" s="25" t="s">
        <v>69</v>
      </c>
      <c r="L92" s="25" t="s">
        <v>81</v>
      </c>
      <c r="M92" s="25" t="s">
        <v>78</v>
      </c>
      <c r="N92" s="25" t="s">
        <v>81</v>
      </c>
      <c r="O92" s="25">
        <v>71</v>
      </c>
      <c r="P92" s="25" t="s">
        <v>81</v>
      </c>
      <c r="Q92" s="25" t="s">
        <v>81</v>
      </c>
      <c r="R92" s="25" t="s">
        <v>72</v>
      </c>
      <c r="S92" s="25" t="s">
        <v>81</v>
      </c>
      <c r="T92" s="25">
        <v>71</v>
      </c>
      <c r="V92" s="25" t="s">
        <v>70</v>
      </c>
      <c r="X92" s="25" t="s">
        <v>80</v>
      </c>
      <c r="Y92" s="25" t="s">
        <v>79</v>
      </c>
    </row>
    <row r="93" spans="5:25" s="24" customFormat="1" hidden="1">
      <c r="E93" s="24">
        <v>702</v>
      </c>
      <c r="F93" s="25" t="s">
        <v>81</v>
      </c>
      <c r="G93" s="25" t="s">
        <v>76</v>
      </c>
      <c r="H93" s="25">
        <v>6</v>
      </c>
      <c r="I93" s="25" t="s">
        <v>80</v>
      </c>
      <c r="J93" s="25" t="s">
        <v>74</v>
      </c>
      <c r="K93" s="25" t="s">
        <v>69</v>
      </c>
      <c r="L93" s="25" t="s">
        <v>81</v>
      </c>
      <c r="M93" s="25" t="s">
        <v>78</v>
      </c>
      <c r="N93" s="25" t="s">
        <v>81</v>
      </c>
      <c r="O93" s="25">
        <v>71</v>
      </c>
      <c r="P93" s="25" t="s">
        <v>81</v>
      </c>
      <c r="Q93" s="25" t="s">
        <v>81</v>
      </c>
      <c r="R93" s="25" t="s">
        <v>72</v>
      </c>
      <c r="S93" s="25" t="s">
        <v>81</v>
      </c>
      <c r="T93" s="25">
        <v>71</v>
      </c>
      <c r="V93" s="25" t="s">
        <v>70</v>
      </c>
      <c r="X93" s="25" t="s">
        <v>80</v>
      </c>
      <c r="Y93" s="25" t="s">
        <v>79</v>
      </c>
    </row>
    <row r="94" spans="5:25" s="24" customFormat="1" hidden="1">
      <c r="E94" s="24">
        <v>703</v>
      </c>
      <c r="F94" s="25" t="s">
        <v>81</v>
      </c>
      <c r="G94" s="25" t="s">
        <v>76</v>
      </c>
      <c r="H94" s="25">
        <v>6</v>
      </c>
      <c r="I94" s="25" t="s">
        <v>80</v>
      </c>
      <c r="J94" s="25" t="s">
        <v>74</v>
      </c>
      <c r="K94" s="25" t="s">
        <v>69</v>
      </c>
      <c r="L94" s="25" t="s">
        <v>81</v>
      </c>
      <c r="M94" s="25" t="s">
        <v>78</v>
      </c>
      <c r="N94" s="25" t="s">
        <v>81</v>
      </c>
      <c r="O94" s="25">
        <v>71</v>
      </c>
      <c r="P94" s="25" t="s">
        <v>81</v>
      </c>
      <c r="Q94" s="25" t="s">
        <v>81</v>
      </c>
      <c r="R94" s="25" t="s">
        <v>72</v>
      </c>
      <c r="S94" s="25" t="s">
        <v>81</v>
      </c>
      <c r="T94" s="25">
        <v>71</v>
      </c>
      <c r="V94" s="25" t="s">
        <v>70</v>
      </c>
      <c r="X94" s="25" t="s">
        <v>80</v>
      </c>
      <c r="Y94" s="25" t="s">
        <v>79</v>
      </c>
    </row>
    <row r="95" spans="5:25" s="24" customFormat="1" hidden="1">
      <c r="E95" s="24">
        <v>704</v>
      </c>
      <c r="F95" s="25" t="s">
        <v>81</v>
      </c>
      <c r="G95" s="25" t="s">
        <v>76</v>
      </c>
      <c r="H95" s="25">
        <v>6</v>
      </c>
      <c r="I95" s="25" t="s">
        <v>80</v>
      </c>
      <c r="J95" s="25" t="s">
        <v>74</v>
      </c>
      <c r="K95" s="25" t="s">
        <v>69</v>
      </c>
      <c r="L95" s="25" t="s">
        <v>81</v>
      </c>
      <c r="M95" s="25" t="s">
        <v>78</v>
      </c>
      <c r="N95" s="25" t="s">
        <v>81</v>
      </c>
      <c r="O95" s="25">
        <v>71</v>
      </c>
      <c r="P95" s="25" t="s">
        <v>81</v>
      </c>
      <c r="Q95" s="25" t="s">
        <v>81</v>
      </c>
      <c r="R95" s="25" t="s">
        <v>72</v>
      </c>
      <c r="S95" s="25" t="s">
        <v>81</v>
      </c>
      <c r="T95" s="25">
        <v>71</v>
      </c>
      <c r="V95" s="25" t="s">
        <v>70</v>
      </c>
      <c r="X95" s="25" t="s">
        <v>80</v>
      </c>
      <c r="Y95" s="25" t="s">
        <v>79</v>
      </c>
    </row>
    <row r="96" spans="5:25" s="24" customFormat="1" hidden="1">
      <c r="E96" s="24">
        <v>705</v>
      </c>
      <c r="F96" s="25" t="s">
        <v>81</v>
      </c>
      <c r="G96" s="25" t="s">
        <v>76</v>
      </c>
      <c r="H96" s="25">
        <v>6</v>
      </c>
      <c r="I96" s="25" t="s">
        <v>80</v>
      </c>
      <c r="J96" s="25" t="s">
        <v>74</v>
      </c>
      <c r="K96" s="25" t="s">
        <v>69</v>
      </c>
      <c r="L96" s="25" t="s">
        <v>81</v>
      </c>
      <c r="M96" s="25" t="s">
        <v>78</v>
      </c>
      <c r="N96" s="25" t="s">
        <v>81</v>
      </c>
      <c r="O96" s="25">
        <v>71</v>
      </c>
      <c r="P96" s="25" t="s">
        <v>81</v>
      </c>
      <c r="Q96" s="25" t="s">
        <v>81</v>
      </c>
      <c r="R96" s="25" t="s">
        <v>72</v>
      </c>
      <c r="S96" s="25" t="s">
        <v>81</v>
      </c>
      <c r="T96" s="25">
        <v>71</v>
      </c>
      <c r="V96" s="25" t="s">
        <v>70</v>
      </c>
      <c r="X96" s="25" t="s">
        <v>80</v>
      </c>
      <c r="Y96" s="25" t="s">
        <v>79</v>
      </c>
    </row>
    <row r="97" spans="5:25" s="24" customFormat="1" hidden="1">
      <c r="E97" s="24">
        <v>706</v>
      </c>
      <c r="F97" s="25" t="s">
        <v>81</v>
      </c>
      <c r="G97" s="25" t="s">
        <v>76</v>
      </c>
      <c r="H97" s="25">
        <v>6</v>
      </c>
      <c r="I97" s="25" t="s">
        <v>80</v>
      </c>
      <c r="J97" s="25" t="s">
        <v>74</v>
      </c>
      <c r="K97" s="25" t="s">
        <v>69</v>
      </c>
      <c r="L97" s="25" t="s">
        <v>81</v>
      </c>
      <c r="M97" s="25" t="s">
        <v>78</v>
      </c>
      <c r="N97" s="25" t="s">
        <v>81</v>
      </c>
      <c r="O97" s="25">
        <v>71</v>
      </c>
      <c r="P97" s="25" t="s">
        <v>81</v>
      </c>
      <c r="Q97" s="25" t="s">
        <v>81</v>
      </c>
      <c r="R97" s="25" t="s">
        <v>72</v>
      </c>
      <c r="S97" s="25" t="s">
        <v>81</v>
      </c>
      <c r="T97" s="25">
        <v>71</v>
      </c>
      <c r="V97" s="25" t="s">
        <v>70</v>
      </c>
      <c r="X97" s="25" t="s">
        <v>80</v>
      </c>
      <c r="Y97" s="25" t="s">
        <v>79</v>
      </c>
    </row>
    <row r="98" spans="5:25" s="24" customFormat="1" hidden="1">
      <c r="E98" s="24">
        <v>707</v>
      </c>
      <c r="F98" s="25" t="s">
        <v>81</v>
      </c>
      <c r="G98" s="25" t="s">
        <v>76</v>
      </c>
      <c r="H98" s="25">
        <v>6</v>
      </c>
      <c r="I98" s="25" t="s">
        <v>80</v>
      </c>
      <c r="J98" s="25" t="s">
        <v>74</v>
      </c>
      <c r="K98" s="25" t="s">
        <v>69</v>
      </c>
      <c r="L98" s="25" t="s">
        <v>81</v>
      </c>
      <c r="M98" s="25" t="s">
        <v>78</v>
      </c>
      <c r="N98" s="25" t="s">
        <v>81</v>
      </c>
      <c r="O98" s="25">
        <v>71</v>
      </c>
      <c r="P98" s="25" t="s">
        <v>81</v>
      </c>
      <c r="Q98" s="25" t="s">
        <v>81</v>
      </c>
      <c r="R98" s="25" t="s">
        <v>72</v>
      </c>
      <c r="S98" s="25" t="s">
        <v>81</v>
      </c>
      <c r="T98" s="25">
        <v>71</v>
      </c>
      <c r="V98" s="25" t="s">
        <v>70</v>
      </c>
      <c r="X98" s="25" t="s">
        <v>80</v>
      </c>
      <c r="Y98" s="25" t="s">
        <v>79</v>
      </c>
    </row>
    <row r="99" spans="5:25" s="24" customFormat="1" hidden="1">
      <c r="E99" s="24">
        <v>808</v>
      </c>
      <c r="F99" s="25" t="s">
        <v>81</v>
      </c>
      <c r="G99" s="25" t="s">
        <v>76</v>
      </c>
      <c r="H99" s="25">
        <v>6</v>
      </c>
      <c r="I99" s="25" t="s">
        <v>80</v>
      </c>
      <c r="J99" s="25" t="s">
        <v>74</v>
      </c>
      <c r="K99" s="25" t="s">
        <v>69</v>
      </c>
      <c r="L99" s="25" t="s">
        <v>82</v>
      </c>
      <c r="M99" s="25" t="s">
        <v>83</v>
      </c>
      <c r="N99" s="25" t="s">
        <v>82</v>
      </c>
      <c r="O99" s="25">
        <v>81</v>
      </c>
      <c r="P99" s="25" t="s">
        <v>82</v>
      </c>
      <c r="Q99" s="25" t="s">
        <v>82</v>
      </c>
      <c r="R99" s="25" t="s">
        <v>72</v>
      </c>
      <c r="S99" s="25" t="s">
        <v>82</v>
      </c>
      <c r="T99" s="25">
        <v>81</v>
      </c>
      <c r="V99" s="25" t="s">
        <v>70</v>
      </c>
      <c r="X99" s="25" t="s">
        <v>80</v>
      </c>
      <c r="Y99" s="25" t="s">
        <v>79</v>
      </c>
    </row>
    <row r="100" spans="5:25" s="24" customFormat="1" hidden="1">
      <c r="E100" s="24">
        <v>809</v>
      </c>
      <c r="F100" s="25" t="s">
        <v>81</v>
      </c>
      <c r="G100" s="25" t="s">
        <v>76</v>
      </c>
      <c r="H100" s="25">
        <v>6</v>
      </c>
      <c r="I100" s="25" t="s">
        <v>80</v>
      </c>
      <c r="J100" s="25" t="s">
        <v>74</v>
      </c>
      <c r="K100" s="25" t="s">
        <v>69</v>
      </c>
      <c r="L100" s="25" t="s">
        <v>82</v>
      </c>
      <c r="M100" s="25" t="s">
        <v>83</v>
      </c>
      <c r="N100" s="25" t="s">
        <v>82</v>
      </c>
      <c r="O100" s="25">
        <v>81</v>
      </c>
      <c r="P100" s="25" t="s">
        <v>82</v>
      </c>
      <c r="Q100" s="25" t="s">
        <v>82</v>
      </c>
      <c r="R100" s="25" t="s">
        <v>72</v>
      </c>
      <c r="S100" s="25" t="s">
        <v>82</v>
      </c>
      <c r="T100" s="25">
        <v>81</v>
      </c>
      <c r="V100" s="25" t="s">
        <v>70</v>
      </c>
      <c r="X100" s="25" t="s">
        <v>80</v>
      </c>
      <c r="Y100" s="25" t="s">
        <v>79</v>
      </c>
    </row>
    <row r="101" spans="5:25" s="24" customFormat="1" hidden="1">
      <c r="E101" s="24">
        <v>810</v>
      </c>
      <c r="F101" s="25" t="s">
        <v>81</v>
      </c>
      <c r="G101" s="25" t="s">
        <v>76</v>
      </c>
      <c r="H101" s="25">
        <v>6</v>
      </c>
      <c r="I101" s="25" t="s">
        <v>80</v>
      </c>
      <c r="J101" s="25" t="s">
        <v>74</v>
      </c>
      <c r="K101" s="25" t="s">
        <v>69</v>
      </c>
      <c r="L101" s="25" t="s">
        <v>82</v>
      </c>
      <c r="M101" s="25" t="s">
        <v>83</v>
      </c>
      <c r="N101" s="25" t="s">
        <v>82</v>
      </c>
      <c r="O101" s="25">
        <v>81</v>
      </c>
      <c r="P101" s="25" t="s">
        <v>82</v>
      </c>
      <c r="Q101" s="25" t="s">
        <v>82</v>
      </c>
      <c r="R101" s="25" t="s">
        <v>72</v>
      </c>
      <c r="S101" s="25" t="s">
        <v>82</v>
      </c>
      <c r="T101" s="25">
        <v>81</v>
      </c>
      <c r="V101" s="25" t="s">
        <v>70</v>
      </c>
      <c r="X101" s="25" t="s">
        <v>80</v>
      </c>
      <c r="Y101" s="25" t="s">
        <v>79</v>
      </c>
    </row>
    <row r="102" spans="5:25" s="24" customFormat="1" hidden="1">
      <c r="E102" s="24">
        <v>811</v>
      </c>
      <c r="F102" s="25" t="s">
        <v>82</v>
      </c>
      <c r="G102" s="25" t="s">
        <v>76</v>
      </c>
      <c r="H102" s="25">
        <v>6</v>
      </c>
      <c r="I102" s="25" t="s">
        <v>80</v>
      </c>
      <c r="J102" s="25" t="s">
        <v>74</v>
      </c>
      <c r="K102" s="25" t="s">
        <v>69</v>
      </c>
      <c r="L102" s="25" t="s">
        <v>82</v>
      </c>
      <c r="M102" s="25" t="s">
        <v>83</v>
      </c>
      <c r="N102" s="25" t="s">
        <v>82</v>
      </c>
      <c r="O102" s="25">
        <v>81</v>
      </c>
      <c r="P102" s="25" t="s">
        <v>82</v>
      </c>
      <c r="Q102" s="25" t="s">
        <v>82</v>
      </c>
      <c r="R102" s="25" t="s">
        <v>72</v>
      </c>
      <c r="S102" s="25" t="s">
        <v>82</v>
      </c>
      <c r="T102" s="25">
        <v>81</v>
      </c>
      <c r="V102" s="25" t="s">
        <v>70</v>
      </c>
      <c r="X102" s="25" t="s">
        <v>80</v>
      </c>
      <c r="Y102" s="25" t="s">
        <v>79</v>
      </c>
    </row>
    <row r="103" spans="5:25" s="24" customFormat="1" hidden="1">
      <c r="E103" s="24">
        <v>812</v>
      </c>
      <c r="F103" s="25" t="s">
        <v>82</v>
      </c>
      <c r="G103" s="25" t="s">
        <v>76</v>
      </c>
      <c r="H103" s="25">
        <v>6</v>
      </c>
      <c r="I103" s="25" t="s">
        <v>80</v>
      </c>
      <c r="J103" s="25" t="s">
        <v>74</v>
      </c>
      <c r="K103" s="25" t="s">
        <v>69</v>
      </c>
      <c r="L103" s="25" t="s">
        <v>82</v>
      </c>
      <c r="M103" s="25" t="s">
        <v>83</v>
      </c>
      <c r="N103" s="25" t="s">
        <v>82</v>
      </c>
      <c r="O103" s="25">
        <v>81</v>
      </c>
      <c r="P103" s="25" t="s">
        <v>82</v>
      </c>
      <c r="Q103" s="25" t="s">
        <v>82</v>
      </c>
      <c r="R103" s="25" t="s">
        <v>72</v>
      </c>
      <c r="S103" s="25" t="s">
        <v>82</v>
      </c>
      <c r="T103" s="25">
        <v>81</v>
      </c>
      <c r="V103" s="25" t="s">
        <v>70</v>
      </c>
      <c r="X103" s="25" t="s">
        <v>80</v>
      </c>
      <c r="Y103" s="25" t="s">
        <v>79</v>
      </c>
    </row>
    <row r="104" spans="5:25" s="24" customFormat="1" hidden="1">
      <c r="E104" s="24">
        <v>801</v>
      </c>
      <c r="F104" s="25" t="s">
        <v>82</v>
      </c>
      <c r="G104" s="25" t="s">
        <v>76</v>
      </c>
      <c r="H104" s="25">
        <v>6</v>
      </c>
      <c r="I104" s="25" t="s">
        <v>80</v>
      </c>
      <c r="J104" s="25" t="s">
        <v>74</v>
      </c>
      <c r="K104" s="25" t="s">
        <v>69</v>
      </c>
      <c r="L104" s="25" t="s">
        <v>82</v>
      </c>
      <c r="M104" s="25" t="s">
        <v>83</v>
      </c>
      <c r="N104" s="25" t="s">
        <v>82</v>
      </c>
      <c r="O104" s="25">
        <v>81</v>
      </c>
      <c r="P104" s="25" t="s">
        <v>82</v>
      </c>
      <c r="Q104" s="25" t="s">
        <v>82</v>
      </c>
      <c r="R104" s="25" t="s">
        <v>72</v>
      </c>
      <c r="S104" s="25" t="s">
        <v>82</v>
      </c>
      <c r="T104" s="25">
        <v>81</v>
      </c>
      <c r="V104" s="25" t="s">
        <v>70</v>
      </c>
      <c r="X104" s="25" t="s">
        <v>80</v>
      </c>
      <c r="Y104" s="25" t="s">
        <v>79</v>
      </c>
    </row>
    <row r="105" spans="5:25" s="24" customFormat="1" hidden="1">
      <c r="E105" s="24">
        <v>802</v>
      </c>
      <c r="F105" s="25" t="s">
        <v>82</v>
      </c>
      <c r="G105" s="25" t="s">
        <v>76</v>
      </c>
      <c r="H105" s="25">
        <v>6</v>
      </c>
      <c r="I105" s="25" t="s">
        <v>80</v>
      </c>
      <c r="J105" s="25" t="s">
        <v>74</v>
      </c>
      <c r="K105" s="25" t="s">
        <v>69</v>
      </c>
      <c r="L105" s="25" t="s">
        <v>82</v>
      </c>
      <c r="M105" s="25" t="s">
        <v>83</v>
      </c>
      <c r="N105" s="25" t="s">
        <v>82</v>
      </c>
      <c r="O105" s="25">
        <v>81</v>
      </c>
      <c r="P105" s="25" t="s">
        <v>82</v>
      </c>
      <c r="Q105" s="25" t="s">
        <v>82</v>
      </c>
      <c r="R105" s="25" t="s">
        <v>72</v>
      </c>
      <c r="S105" s="25" t="s">
        <v>82</v>
      </c>
      <c r="T105" s="25">
        <v>81</v>
      </c>
      <c r="V105" s="25" t="s">
        <v>70</v>
      </c>
      <c r="X105" s="25" t="s">
        <v>80</v>
      </c>
      <c r="Y105" s="25" t="s">
        <v>79</v>
      </c>
    </row>
    <row r="106" spans="5:25" s="24" customFormat="1" hidden="1">
      <c r="E106" s="24">
        <v>803</v>
      </c>
      <c r="F106" s="25" t="s">
        <v>82</v>
      </c>
      <c r="G106" s="25" t="s">
        <v>76</v>
      </c>
      <c r="H106" s="25">
        <v>6</v>
      </c>
      <c r="I106" s="25" t="s">
        <v>80</v>
      </c>
      <c r="J106" s="25" t="s">
        <v>74</v>
      </c>
      <c r="K106" s="25" t="s">
        <v>69</v>
      </c>
      <c r="L106" s="25" t="s">
        <v>82</v>
      </c>
      <c r="M106" s="25" t="s">
        <v>83</v>
      </c>
      <c r="N106" s="25" t="s">
        <v>82</v>
      </c>
      <c r="O106" s="25">
        <v>81</v>
      </c>
      <c r="P106" s="25" t="s">
        <v>82</v>
      </c>
      <c r="Q106" s="25" t="s">
        <v>82</v>
      </c>
      <c r="R106" s="25" t="s">
        <v>72</v>
      </c>
      <c r="S106" s="25" t="s">
        <v>82</v>
      </c>
      <c r="T106" s="25">
        <v>81</v>
      </c>
      <c r="V106" s="25" t="s">
        <v>70</v>
      </c>
      <c r="X106" s="25" t="s">
        <v>80</v>
      </c>
      <c r="Y106" s="25" t="s">
        <v>79</v>
      </c>
    </row>
    <row r="107" spans="5:25" s="24" customFormat="1" hidden="1">
      <c r="E107" s="24">
        <v>804</v>
      </c>
      <c r="F107" s="25" t="s">
        <v>82</v>
      </c>
      <c r="G107" s="25" t="s">
        <v>76</v>
      </c>
      <c r="H107" s="25">
        <v>6</v>
      </c>
      <c r="I107" s="25" t="s">
        <v>80</v>
      </c>
      <c r="J107" s="25" t="s">
        <v>74</v>
      </c>
      <c r="K107" s="25" t="s">
        <v>69</v>
      </c>
      <c r="L107" s="25" t="s">
        <v>82</v>
      </c>
      <c r="M107" s="25" t="s">
        <v>83</v>
      </c>
      <c r="N107" s="25" t="s">
        <v>82</v>
      </c>
      <c r="O107" s="25">
        <v>81</v>
      </c>
      <c r="P107" s="25" t="s">
        <v>82</v>
      </c>
      <c r="Q107" s="25" t="s">
        <v>82</v>
      </c>
      <c r="R107" s="25" t="s">
        <v>72</v>
      </c>
      <c r="S107" s="25" t="s">
        <v>82</v>
      </c>
      <c r="T107" s="25">
        <v>81</v>
      </c>
      <c r="V107" s="25" t="s">
        <v>70</v>
      </c>
      <c r="X107" s="25" t="s">
        <v>80</v>
      </c>
      <c r="Y107" s="25" t="s">
        <v>79</v>
      </c>
    </row>
    <row r="108" spans="5:25" s="24" customFormat="1" hidden="1">
      <c r="E108" s="24">
        <v>805</v>
      </c>
      <c r="F108" s="25" t="s">
        <v>82</v>
      </c>
      <c r="G108" s="25" t="s">
        <v>76</v>
      </c>
      <c r="H108" s="25">
        <v>6</v>
      </c>
      <c r="I108" s="25" t="s">
        <v>80</v>
      </c>
      <c r="J108" s="25" t="s">
        <v>74</v>
      </c>
      <c r="K108" s="25" t="s">
        <v>69</v>
      </c>
      <c r="L108" s="25" t="s">
        <v>82</v>
      </c>
      <c r="M108" s="25" t="s">
        <v>83</v>
      </c>
      <c r="N108" s="25" t="s">
        <v>82</v>
      </c>
      <c r="O108" s="25">
        <v>81</v>
      </c>
      <c r="P108" s="25" t="s">
        <v>82</v>
      </c>
      <c r="Q108" s="25" t="s">
        <v>82</v>
      </c>
      <c r="R108" s="25" t="s">
        <v>72</v>
      </c>
      <c r="S108" s="25" t="s">
        <v>82</v>
      </c>
      <c r="T108" s="25">
        <v>81</v>
      </c>
      <c r="V108" s="25" t="s">
        <v>70</v>
      </c>
      <c r="X108" s="25" t="s">
        <v>80</v>
      </c>
      <c r="Y108" s="25" t="s">
        <v>79</v>
      </c>
    </row>
    <row r="109" spans="5:25" s="24" customFormat="1" hidden="1">
      <c r="E109" s="24">
        <v>806</v>
      </c>
      <c r="F109" s="25" t="s">
        <v>82</v>
      </c>
      <c r="G109" s="25" t="s">
        <v>76</v>
      </c>
      <c r="H109" s="25">
        <v>6</v>
      </c>
      <c r="I109" s="25" t="s">
        <v>80</v>
      </c>
      <c r="J109" s="25" t="s">
        <v>74</v>
      </c>
      <c r="K109" s="25" t="s">
        <v>69</v>
      </c>
      <c r="L109" s="25" t="s">
        <v>82</v>
      </c>
      <c r="M109" s="25" t="s">
        <v>83</v>
      </c>
      <c r="N109" s="25" t="s">
        <v>82</v>
      </c>
      <c r="O109" s="25">
        <v>81</v>
      </c>
      <c r="P109" s="25" t="s">
        <v>82</v>
      </c>
      <c r="Q109" s="25" t="s">
        <v>82</v>
      </c>
      <c r="R109" s="25" t="s">
        <v>72</v>
      </c>
      <c r="S109" s="25" t="s">
        <v>82</v>
      </c>
      <c r="T109" s="25">
        <v>81</v>
      </c>
      <c r="V109" s="25" t="s">
        <v>70</v>
      </c>
      <c r="X109" s="25" t="s">
        <v>80</v>
      </c>
      <c r="Y109" s="25" t="s">
        <v>79</v>
      </c>
    </row>
    <row r="110" spans="5:25" s="24" customFormat="1" hidden="1">
      <c r="E110" s="24">
        <v>807</v>
      </c>
      <c r="F110" s="25" t="s">
        <v>82</v>
      </c>
      <c r="G110" s="25" t="s">
        <v>76</v>
      </c>
      <c r="H110" s="25">
        <v>6</v>
      </c>
      <c r="I110" s="25" t="s">
        <v>80</v>
      </c>
      <c r="J110" s="25" t="s">
        <v>74</v>
      </c>
      <c r="K110" s="25" t="s">
        <v>69</v>
      </c>
      <c r="L110" s="25" t="s">
        <v>82</v>
      </c>
      <c r="M110" s="25" t="s">
        <v>83</v>
      </c>
      <c r="N110" s="25" t="s">
        <v>82</v>
      </c>
      <c r="O110" s="25">
        <v>81</v>
      </c>
      <c r="P110" s="25" t="s">
        <v>82</v>
      </c>
      <c r="Q110" s="25" t="s">
        <v>82</v>
      </c>
      <c r="R110" s="25" t="s">
        <v>72</v>
      </c>
      <c r="S110" s="25" t="s">
        <v>82</v>
      </c>
      <c r="T110" s="25">
        <v>81</v>
      </c>
      <c r="V110" s="25" t="s">
        <v>70</v>
      </c>
      <c r="X110" s="25" t="s">
        <v>80</v>
      </c>
      <c r="Y110" s="25" t="s">
        <v>79</v>
      </c>
    </row>
    <row r="111" spans="5:25" s="24" customFormat="1" hidden="1">
      <c r="E111" s="24">
        <v>908</v>
      </c>
      <c r="F111" s="25" t="s">
        <v>82</v>
      </c>
      <c r="G111" s="25" t="s">
        <v>76</v>
      </c>
      <c r="H111" s="25">
        <v>6</v>
      </c>
      <c r="I111" s="25" t="s">
        <v>80</v>
      </c>
      <c r="J111" s="25" t="s">
        <v>74</v>
      </c>
      <c r="K111" s="25" t="s">
        <v>69</v>
      </c>
      <c r="L111" s="25" t="s">
        <v>84</v>
      </c>
      <c r="M111" s="25" t="s">
        <v>83</v>
      </c>
      <c r="N111" s="25" t="s">
        <v>84</v>
      </c>
      <c r="O111" s="25">
        <v>91</v>
      </c>
      <c r="P111" s="25" t="s">
        <v>84</v>
      </c>
      <c r="Q111" s="25" t="s">
        <v>84</v>
      </c>
      <c r="R111" s="25" t="s">
        <v>72</v>
      </c>
      <c r="S111" s="25" t="s">
        <v>84</v>
      </c>
      <c r="T111" s="25">
        <v>91</v>
      </c>
      <c r="V111" s="25" t="s">
        <v>70</v>
      </c>
      <c r="X111" s="25" t="s">
        <v>80</v>
      </c>
      <c r="Y111" s="25" t="s">
        <v>79</v>
      </c>
    </row>
    <row r="112" spans="5:25" s="24" customFormat="1" hidden="1">
      <c r="E112" s="24">
        <v>909</v>
      </c>
      <c r="F112" s="25" t="s">
        <v>82</v>
      </c>
      <c r="G112" s="25" t="s">
        <v>76</v>
      </c>
      <c r="H112" s="25">
        <v>6</v>
      </c>
      <c r="I112" s="25" t="s">
        <v>80</v>
      </c>
      <c r="J112" s="25" t="s">
        <v>74</v>
      </c>
      <c r="K112" s="25" t="s">
        <v>69</v>
      </c>
      <c r="L112" s="25" t="s">
        <v>84</v>
      </c>
      <c r="M112" s="25" t="s">
        <v>83</v>
      </c>
      <c r="N112" s="25" t="s">
        <v>84</v>
      </c>
      <c r="O112" s="25">
        <v>91</v>
      </c>
      <c r="P112" s="25" t="s">
        <v>84</v>
      </c>
      <c r="Q112" s="25" t="s">
        <v>84</v>
      </c>
      <c r="R112" s="25" t="s">
        <v>72</v>
      </c>
      <c r="S112" s="25" t="s">
        <v>84</v>
      </c>
      <c r="T112" s="25">
        <v>91</v>
      </c>
      <c r="V112" s="25" t="s">
        <v>70</v>
      </c>
      <c r="X112" s="25" t="s">
        <v>80</v>
      </c>
      <c r="Y112" s="25" t="s">
        <v>79</v>
      </c>
    </row>
    <row r="113" spans="5:25" s="24" customFormat="1" hidden="1">
      <c r="E113" s="24">
        <v>910</v>
      </c>
      <c r="F113" s="25" t="s">
        <v>82</v>
      </c>
      <c r="G113" s="25" t="s">
        <v>76</v>
      </c>
      <c r="H113" s="25">
        <v>6</v>
      </c>
      <c r="I113" s="25" t="s">
        <v>80</v>
      </c>
      <c r="J113" s="25" t="s">
        <v>74</v>
      </c>
      <c r="K113" s="25" t="s">
        <v>69</v>
      </c>
      <c r="L113" s="25" t="s">
        <v>84</v>
      </c>
      <c r="M113" s="25" t="s">
        <v>83</v>
      </c>
      <c r="N113" s="25" t="s">
        <v>84</v>
      </c>
      <c r="O113" s="25">
        <v>91</v>
      </c>
      <c r="P113" s="25" t="s">
        <v>84</v>
      </c>
      <c r="Q113" s="25" t="s">
        <v>84</v>
      </c>
      <c r="R113" s="25" t="s">
        <v>72</v>
      </c>
      <c r="S113" s="25" t="s">
        <v>84</v>
      </c>
      <c r="T113" s="25">
        <v>91</v>
      </c>
      <c r="V113" s="25" t="s">
        <v>70</v>
      </c>
      <c r="X113" s="25" t="s">
        <v>80</v>
      </c>
      <c r="Y113" s="25" t="s">
        <v>79</v>
      </c>
    </row>
    <row r="114" spans="5:25" s="24" customFormat="1" hidden="1">
      <c r="E114" s="24">
        <v>911</v>
      </c>
      <c r="F114" s="25" t="s">
        <v>84</v>
      </c>
      <c r="G114" s="25" t="s">
        <v>76</v>
      </c>
      <c r="H114" s="25">
        <v>6</v>
      </c>
      <c r="I114" s="25" t="s">
        <v>80</v>
      </c>
      <c r="J114" s="25" t="s">
        <v>74</v>
      </c>
      <c r="K114" s="25" t="s">
        <v>69</v>
      </c>
      <c r="L114" s="25" t="s">
        <v>84</v>
      </c>
      <c r="M114" s="25" t="s">
        <v>83</v>
      </c>
      <c r="N114" s="25" t="s">
        <v>84</v>
      </c>
      <c r="O114" s="25">
        <v>91</v>
      </c>
      <c r="P114" s="25" t="s">
        <v>84</v>
      </c>
      <c r="Q114" s="25" t="s">
        <v>84</v>
      </c>
      <c r="R114" s="25" t="s">
        <v>72</v>
      </c>
      <c r="S114" s="25" t="s">
        <v>84</v>
      </c>
      <c r="T114" s="25">
        <v>91</v>
      </c>
      <c r="V114" s="25" t="s">
        <v>70</v>
      </c>
      <c r="X114" s="25" t="s">
        <v>80</v>
      </c>
      <c r="Y114" s="25" t="s">
        <v>79</v>
      </c>
    </row>
    <row r="115" spans="5:25" s="24" customFormat="1" hidden="1">
      <c r="E115" s="24">
        <v>912</v>
      </c>
      <c r="F115" s="25" t="s">
        <v>84</v>
      </c>
      <c r="G115" s="25" t="s">
        <v>76</v>
      </c>
      <c r="H115" s="25">
        <v>6</v>
      </c>
      <c r="I115" s="25" t="s">
        <v>80</v>
      </c>
      <c r="J115" s="25" t="s">
        <v>74</v>
      </c>
      <c r="K115" s="25" t="s">
        <v>69</v>
      </c>
      <c r="L115" s="25" t="s">
        <v>84</v>
      </c>
      <c r="M115" s="25" t="s">
        <v>83</v>
      </c>
      <c r="N115" s="25" t="s">
        <v>84</v>
      </c>
      <c r="O115" s="25">
        <v>91</v>
      </c>
      <c r="P115" s="25" t="s">
        <v>84</v>
      </c>
      <c r="Q115" s="25" t="s">
        <v>84</v>
      </c>
      <c r="R115" s="25" t="s">
        <v>72</v>
      </c>
      <c r="S115" s="25" t="s">
        <v>84</v>
      </c>
      <c r="T115" s="25">
        <v>91</v>
      </c>
      <c r="V115" s="25" t="s">
        <v>70</v>
      </c>
      <c r="X115" s="25" t="s">
        <v>80</v>
      </c>
      <c r="Y115" s="25" t="s">
        <v>79</v>
      </c>
    </row>
    <row r="116" spans="5:25" s="24" customFormat="1" hidden="1">
      <c r="E116" s="24">
        <v>901</v>
      </c>
      <c r="F116" s="25" t="s">
        <v>84</v>
      </c>
      <c r="G116" s="25" t="s">
        <v>76</v>
      </c>
      <c r="H116" s="25">
        <v>6</v>
      </c>
      <c r="I116" s="25" t="s">
        <v>80</v>
      </c>
      <c r="J116" s="25" t="s">
        <v>74</v>
      </c>
      <c r="K116" s="25" t="s">
        <v>69</v>
      </c>
      <c r="L116" s="25" t="s">
        <v>84</v>
      </c>
      <c r="M116" s="25" t="s">
        <v>83</v>
      </c>
      <c r="N116" s="25" t="s">
        <v>84</v>
      </c>
      <c r="O116" s="25">
        <v>91</v>
      </c>
      <c r="P116" s="25" t="s">
        <v>84</v>
      </c>
      <c r="Q116" s="25" t="s">
        <v>84</v>
      </c>
      <c r="R116" s="25" t="s">
        <v>72</v>
      </c>
      <c r="S116" s="25" t="s">
        <v>84</v>
      </c>
      <c r="T116" s="25">
        <v>91</v>
      </c>
      <c r="V116" s="25" t="s">
        <v>70</v>
      </c>
      <c r="X116" s="25" t="s">
        <v>80</v>
      </c>
      <c r="Y116" s="25" t="s">
        <v>79</v>
      </c>
    </row>
    <row r="117" spans="5:25" s="24" customFormat="1" hidden="1">
      <c r="E117" s="24">
        <v>902</v>
      </c>
      <c r="F117" s="25" t="s">
        <v>84</v>
      </c>
      <c r="G117" s="25" t="s">
        <v>76</v>
      </c>
      <c r="H117" s="25">
        <v>6</v>
      </c>
      <c r="I117" s="25" t="s">
        <v>80</v>
      </c>
      <c r="J117" s="25" t="s">
        <v>74</v>
      </c>
      <c r="K117" s="25" t="s">
        <v>69</v>
      </c>
      <c r="L117" s="25" t="s">
        <v>84</v>
      </c>
      <c r="M117" s="25" t="s">
        <v>83</v>
      </c>
      <c r="N117" s="25" t="s">
        <v>84</v>
      </c>
      <c r="O117" s="25">
        <v>91</v>
      </c>
      <c r="P117" s="25" t="s">
        <v>84</v>
      </c>
      <c r="Q117" s="25" t="s">
        <v>84</v>
      </c>
      <c r="R117" s="25" t="s">
        <v>72</v>
      </c>
      <c r="S117" s="25" t="s">
        <v>84</v>
      </c>
      <c r="T117" s="25">
        <v>91</v>
      </c>
      <c r="V117" s="25" t="s">
        <v>70</v>
      </c>
      <c r="X117" s="25" t="s">
        <v>80</v>
      </c>
      <c r="Y117" s="25" t="s">
        <v>79</v>
      </c>
    </row>
    <row r="118" spans="5:25" s="24" customFormat="1" hidden="1">
      <c r="E118" s="24">
        <v>903</v>
      </c>
      <c r="F118" s="25" t="s">
        <v>84</v>
      </c>
      <c r="G118" s="25" t="s">
        <v>76</v>
      </c>
      <c r="H118" s="25">
        <v>6</v>
      </c>
      <c r="I118" s="25" t="s">
        <v>80</v>
      </c>
      <c r="J118" s="25" t="s">
        <v>74</v>
      </c>
      <c r="K118" s="25" t="s">
        <v>69</v>
      </c>
      <c r="L118" s="25" t="s">
        <v>84</v>
      </c>
      <c r="M118" s="25" t="s">
        <v>83</v>
      </c>
      <c r="N118" s="25" t="s">
        <v>84</v>
      </c>
      <c r="O118" s="25">
        <v>91</v>
      </c>
      <c r="P118" s="25" t="s">
        <v>84</v>
      </c>
      <c r="Q118" s="25" t="s">
        <v>84</v>
      </c>
      <c r="R118" s="25" t="s">
        <v>72</v>
      </c>
      <c r="S118" s="25" t="s">
        <v>84</v>
      </c>
      <c r="T118" s="25">
        <v>91</v>
      </c>
      <c r="V118" s="25" t="s">
        <v>70</v>
      </c>
      <c r="X118" s="25" t="s">
        <v>80</v>
      </c>
      <c r="Y118" s="25" t="s">
        <v>79</v>
      </c>
    </row>
    <row r="119" spans="5:25" s="24" customFormat="1" hidden="1">
      <c r="E119" s="24">
        <v>904</v>
      </c>
      <c r="F119" s="25" t="s">
        <v>84</v>
      </c>
      <c r="G119" s="25" t="s">
        <v>76</v>
      </c>
      <c r="H119" s="25">
        <v>6</v>
      </c>
      <c r="I119" s="25" t="s">
        <v>80</v>
      </c>
      <c r="J119" s="25" t="s">
        <v>74</v>
      </c>
      <c r="K119" s="25" t="s">
        <v>69</v>
      </c>
      <c r="L119" s="25" t="s">
        <v>84</v>
      </c>
      <c r="M119" s="25" t="s">
        <v>83</v>
      </c>
      <c r="N119" s="25" t="s">
        <v>84</v>
      </c>
      <c r="O119" s="25">
        <v>91</v>
      </c>
      <c r="P119" s="25" t="s">
        <v>84</v>
      </c>
      <c r="Q119" s="25" t="s">
        <v>84</v>
      </c>
      <c r="R119" s="25" t="s">
        <v>72</v>
      </c>
      <c r="S119" s="25" t="s">
        <v>84</v>
      </c>
      <c r="T119" s="25">
        <v>91</v>
      </c>
      <c r="V119" s="25" t="s">
        <v>70</v>
      </c>
      <c r="X119" s="25" t="s">
        <v>80</v>
      </c>
      <c r="Y119" s="25" t="s">
        <v>79</v>
      </c>
    </row>
    <row r="120" spans="5:25" s="24" customFormat="1" hidden="1">
      <c r="E120" s="24">
        <v>905</v>
      </c>
      <c r="F120" s="25" t="s">
        <v>84</v>
      </c>
      <c r="G120" s="25" t="s">
        <v>76</v>
      </c>
      <c r="H120" s="25">
        <v>6</v>
      </c>
      <c r="I120" s="25" t="s">
        <v>80</v>
      </c>
      <c r="J120" s="25" t="s">
        <v>74</v>
      </c>
      <c r="K120" s="25" t="s">
        <v>69</v>
      </c>
      <c r="L120" s="25" t="s">
        <v>84</v>
      </c>
      <c r="M120" s="25" t="s">
        <v>83</v>
      </c>
      <c r="N120" s="25" t="s">
        <v>84</v>
      </c>
      <c r="O120" s="25">
        <v>91</v>
      </c>
      <c r="P120" s="25" t="s">
        <v>84</v>
      </c>
      <c r="Q120" s="25" t="s">
        <v>84</v>
      </c>
      <c r="R120" s="25" t="s">
        <v>72</v>
      </c>
      <c r="S120" s="25" t="s">
        <v>84</v>
      </c>
      <c r="T120" s="25">
        <v>91</v>
      </c>
      <c r="V120" s="25" t="s">
        <v>70</v>
      </c>
      <c r="X120" s="25" t="s">
        <v>80</v>
      </c>
      <c r="Y120" s="25" t="s">
        <v>79</v>
      </c>
    </row>
    <row r="121" spans="5:25" s="24" customFormat="1" hidden="1">
      <c r="E121" s="24">
        <v>906</v>
      </c>
      <c r="F121" s="25" t="s">
        <v>84</v>
      </c>
      <c r="G121" s="25" t="s">
        <v>76</v>
      </c>
      <c r="H121" s="25">
        <v>6</v>
      </c>
      <c r="I121" s="25" t="s">
        <v>80</v>
      </c>
      <c r="J121" s="25" t="s">
        <v>74</v>
      </c>
      <c r="K121" s="25" t="s">
        <v>69</v>
      </c>
      <c r="L121" s="25" t="s">
        <v>84</v>
      </c>
      <c r="M121" s="25" t="s">
        <v>83</v>
      </c>
      <c r="N121" s="25" t="s">
        <v>84</v>
      </c>
      <c r="O121" s="25">
        <v>91</v>
      </c>
      <c r="P121" s="25" t="s">
        <v>84</v>
      </c>
      <c r="Q121" s="25" t="s">
        <v>84</v>
      </c>
      <c r="R121" s="25" t="s">
        <v>72</v>
      </c>
      <c r="S121" s="25" t="s">
        <v>84</v>
      </c>
      <c r="T121" s="25">
        <v>91</v>
      </c>
      <c r="V121" s="25" t="s">
        <v>70</v>
      </c>
      <c r="X121" s="25" t="s">
        <v>80</v>
      </c>
      <c r="Y121" s="25" t="s">
        <v>79</v>
      </c>
    </row>
    <row r="122" spans="5:25" s="24" customFormat="1" hidden="1">
      <c r="E122" s="24">
        <v>907</v>
      </c>
      <c r="F122" s="25" t="s">
        <v>84</v>
      </c>
      <c r="G122" s="25" t="s">
        <v>76</v>
      </c>
      <c r="H122" s="25">
        <v>6</v>
      </c>
      <c r="I122" s="25" t="s">
        <v>80</v>
      </c>
      <c r="J122" s="25" t="s">
        <v>74</v>
      </c>
      <c r="K122" s="25" t="s">
        <v>69</v>
      </c>
      <c r="L122" s="25" t="s">
        <v>84</v>
      </c>
      <c r="M122" s="25" t="s">
        <v>83</v>
      </c>
      <c r="N122" s="25" t="s">
        <v>84</v>
      </c>
      <c r="O122" s="25">
        <v>91</v>
      </c>
      <c r="P122" s="25" t="s">
        <v>84</v>
      </c>
      <c r="Q122" s="25" t="s">
        <v>84</v>
      </c>
      <c r="R122" s="25" t="s">
        <v>72</v>
      </c>
      <c r="S122" s="25" t="s">
        <v>84</v>
      </c>
      <c r="T122" s="25">
        <v>91</v>
      </c>
      <c r="V122" s="25" t="s">
        <v>70</v>
      </c>
      <c r="X122" s="25" t="s">
        <v>80</v>
      </c>
      <c r="Y122" s="25" t="s">
        <v>79</v>
      </c>
    </row>
    <row r="123" spans="5:25" ht="5" hidden="1" customHeight="1"/>
  </sheetData>
  <sheetProtection algorithmName="SHA-512" hashValue="knya00nSR9M2P3S6IHk85120200008gR4zSxDecGBxuyvzwWIyA6nAwwUWwhQmvNFqegkyPeznhYNWDRcQEAgQ==" saltValue="Xi0uDsnOkSPbYnb03y2BiQ==" spinCount="100000" sheet="1" objects="1" scenarios="1" selectLockedCells="1"/>
  <mergeCells count="47">
    <mergeCell ref="AD2:AE2"/>
    <mergeCell ref="B2:G2"/>
    <mergeCell ref="H2:J2"/>
    <mergeCell ref="K2:M2"/>
    <mergeCell ref="N2:O2"/>
    <mergeCell ref="P2:Q2"/>
    <mergeCell ref="R2:S2"/>
    <mergeCell ref="T2:U2"/>
    <mergeCell ref="V2:W2"/>
    <mergeCell ref="X2:Y2"/>
    <mergeCell ref="Z2:AA2"/>
    <mergeCell ref="AB2:AC2"/>
    <mergeCell ref="Z3:AA3"/>
    <mergeCell ref="AB3:AC3"/>
    <mergeCell ref="AD3:AE3"/>
    <mergeCell ref="B3:G3"/>
    <mergeCell ref="H3:J3"/>
    <mergeCell ref="K3:M3"/>
    <mergeCell ref="N3:O3"/>
    <mergeCell ref="P3:Q3"/>
    <mergeCell ref="R3:S3"/>
    <mergeCell ref="P4:Q4"/>
    <mergeCell ref="R4:S4"/>
    <mergeCell ref="T3:U3"/>
    <mergeCell ref="V3:W3"/>
    <mergeCell ref="X3:Y3"/>
    <mergeCell ref="B6:G6"/>
    <mergeCell ref="H6:AE6"/>
    <mergeCell ref="T4:U4"/>
    <mergeCell ref="V4:W4"/>
    <mergeCell ref="X4:Y4"/>
    <mergeCell ref="Z4:AA4"/>
    <mergeCell ref="AB4:AE5"/>
    <mergeCell ref="B5:G5"/>
    <mergeCell ref="H5:J5"/>
    <mergeCell ref="K5:M5"/>
    <mergeCell ref="N5:O5"/>
    <mergeCell ref="P5:Q5"/>
    <mergeCell ref="B4:E4"/>
    <mergeCell ref="F4:G4"/>
    <mergeCell ref="K4:M4"/>
    <mergeCell ref="N4:O4"/>
    <mergeCell ref="R5:S5"/>
    <mergeCell ref="T5:U5"/>
    <mergeCell ref="V5:W5"/>
    <mergeCell ref="X5:Y5"/>
    <mergeCell ref="Z5:AA5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G125"/>
  <sheetViews>
    <sheetView zoomScaleNormal="100" workbookViewId="0">
      <selection activeCell="AB3" sqref="AB3:AE4"/>
    </sheetView>
  </sheetViews>
  <sheetFormatPr defaultRowHeight="17"/>
  <cols>
    <col min="1" max="1" width="0.1796875" customWidth="1"/>
    <col min="2" max="31" width="3.6328125" customWidth="1"/>
    <col min="32" max="32" width="0.36328125" hidden="1" customWidth="1"/>
    <col min="33" max="33" width="0" style="1011" hidden="1" customWidth="1"/>
  </cols>
  <sheetData>
    <row r="1" spans="1:33" ht="1" customHeight="1" thickBot="1">
      <c r="A1" s="1"/>
      <c r="B1" s="910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  <c r="P1" s="911"/>
      <c r="Q1" s="911"/>
      <c r="R1" s="911"/>
      <c r="S1" s="911"/>
      <c r="T1" s="911"/>
      <c r="U1" s="911"/>
      <c r="V1" s="911"/>
      <c r="W1" s="911"/>
      <c r="X1" s="911"/>
      <c r="Y1" s="911"/>
      <c r="Z1" s="911"/>
      <c r="AA1" s="911"/>
      <c r="AB1" s="911"/>
      <c r="AC1" s="911"/>
      <c r="AD1" s="911"/>
      <c r="AE1" s="911"/>
      <c r="AF1" s="1"/>
      <c r="AG1" s="912"/>
    </row>
    <row r="2" spans="1:33" ht="14" customHeight="1">
      <c r="A2" s="1"/>
      <c r="B2" s="214" t="s">
        <v>546</v>
      </c>
      <c r="C2" s="215"/>
      <c r="D2" s="215"/>
      <c r="E2" s="215"/>
      <c r="F2" s="215"/>
      <c r="G2" s="215"/>
      <c r="H2" s="913" t="s">
        <v>547</v>
      </c>
      <c r="I2" s="914"/>
      <c r="J2" s="914"/>
      <c r="K2" s="915"/>
      <c r="L2" s="916" t="s">
        <v>548</v>
      </c>
      <c r="M2" s="917"/>
      <c r="N2" s="918"/>
      <c r="O2" s="919" t="s">
        <v>549</v>
      </c>
      <c r="P2" s="920"/>
      <c r="Q2" s="920"/>
      <c r="R2" s="921" t="s">
        <v>550</v>
      </c>
      <c r="S2" s="922"/>
      <c r="T2" s="923" t="s">
        <v>551</v>
      </c>
      <c r="U2" s="923"/>
      <c r="V2" s="923" t="s">
        <v>552</v>
      </c>
      <c r="W2" s="923"/>
      <c r="X2" s="915"/>
      <c r="Y2" s="924" t="s">
        <v>553</v>
      </c>
      <c r="Z2" s="922"/>
      <c r="AA2" s="922"/>
      <c r="AB2" s="921" t="s">
        <v>554</v>
      </c>
      <c r="AC2" s="921"/>
      <c r="AD2" s="921" t="s">
        <v>555</v>
      </c>
      <c r="AE2" s="925"/>
      <c r="AF2" s="1"/>
      <c r="AG2" s="912"/>
    </row>
    <row r="3" spans="1:33" ht="14" customHeight="1">
      <c r="A3" s="1"/>
      <c r="B3" s="926" t="s">
        <v>556</v>
      </c>
      <c r="C3" s="927"/>
      <c r="D3" s="927"/>
      <c r="E3" s="927"/>
      <c r="F3" s="927"/>
      <c r="G3" s="927"/>
      <c r="H3" s="928" t="s">
        <v>557</v>
      </c>
      <c r="I3" s="929"/>
      <c r="J3" s="929"/>
      <c r="K3" s="930"/>
      <c r="L3" s="931"/>
      <c r="M3" s="932"/>
      <c r="N3" s="933"/>
      <c r="O3" s="934"/>
      <c r="P3" s="935"/>
      <c r="Q3" s="935"/>
      <c r="R3" s="936"/>
      <c r="S3" s="936"/>
      <c r="T3" s="936"/>
      <c r="U3" s="936"/>
      <c r="V3" s="936"/>
      <c r="W3" s="936"/>
      <c r="X3" s="937"/>
      <c r="Y3" s="938"/>
      <c r="Z3" s="929"/>
      <c r="AA3" s="929"/>
      <c r="AB3" s="936"/>
      <c r="AC3" s="936"/>
      <c r="AD3" s="936"/>
      <c r="AE3" s="939"/>
      <c r="AF3" s="1"/>
      <c r="AG3" s="912"/>
    </row>
    <row r="4" spans="1:33" ht="14" customHeight="1">
      <c r="A4" s="1"/>
      <c r="B4" s="926" t="s">
        <v>558</v>
      </c>
      <c r="C4" s="927"/>
      <c r="D4" s="927"/>
      <c r="E4" s="927"/>
      <c r="F4" s="927"/>
      <c r="G4" s="927"/>
      <c r="H4" s="928" t="s">
        <v>559</v>
      </c>
      <c r="I4" s="929"/>
      <c r="J4" s="929"/>
      <c r="K4" s="930"/>
      <c r="L4" s="940" t="str">
        <f>IF(AND(LEN(TRIM(O4))&gt;0, LEN(TRIM(Y4))&gt;0),O4+Y4,"")</f>
        <v/>
      </c>
      <c r="M4" s="941"/>
      <c r="N4" s="941"/>
      <c r="O4" s="940" t="str">
        <f>IF(OR(LEN(TRIM(R4))&gt;0, LEN(TRIM(T4))&gt;0, LEN(TRIM(V4))&gt;0),R4+T4+V4,"")</f>
        <v/>
      </c>
      <c r="P4" s="941"/>
      <c r="Q4" s="941"/>
      <c r="R4" s="942"/>
      <c r="S4" s="942"/>
      <c r="T4" s="942"/>
      <c r="U4" s="942"/>
      <c r="V4" s="942"/>
      <c r="W4" s="942"/>
      <c r="X4" s="937"/>
      <c r="Y4" s="940" t="str">
        <f>IF(OR(LEN(TRIM(AB4))&gt;0, LEN(TRIM(AD4))&gt;0),AB4+AD4,"")</f>
        <v/>
      </c>
      <c r="Z4" s="941"/>
      <c r="AA4" s="941"/>
      <c r="AB4" s="943"/>
      <c r="AC4" s="943"/>
      <c r="AD4" s="943"/>
      <c r="AE4" s="944"/>
      <c r="AF4" s="1"/>
      <c r="AG4" s="912"/>
    </row>
    <row r="5" spans="1:33" ht="14" customHeight="1">
      <c r="A5" s="1"/>
      <c r="B5" s="945" t="s">
        <v>560</v>
      </c>
      <c r="C5" s="946"/>
      <c r="D5" s="946"/>
      <c r="E5" s="946"/>
      <c r="F5" s="887"/>
      <c r="G5" s="413"/>
      <c r="H5" s="928" t="s">
        <v>561</v>
      </c>
      <c r="I5" s="929"/>
      <c r="J5" s="929"/>
      <c r="K5" s="930"/>
      <c r="L5" s="947"/>
      <c r="M5" s="936"/>
      <c r="N5" s="939"/>
      <c r="O5" s="947"/>
      <c r="P5" s="936"/>
      <c r="Q5" s="936"/>
      <c r="R5" s="948" t="s">
        <v>562</v>
      </c>
      <c r="S5" s="949"/>
      <c r="T5" s="949"/>
      <c r="U5" s="949"/>
      <c r="V5" s="949"/>
      <c r="W5" s="949"/>
      <c r="X5" s="950"/>
      <c r="Y5" s="951"/>
      <c r="Z5" s="952"/>
      <c r="AA5" s="952"/>
      <c r="AB5" s="953" t="s">
        <v>563</v>
      </c>
      <c r="AC5" s="954"/>
      <c r="AD5" s="955"/>
      <c r="AE5" s="956"/>
      <c r="AF5" s="1"/>
      <c r="AG5" s="912"/>
    </row>
    <row r="6" spans="1:33" ht="14" customHeight="1">
      <c r="A6" s="1"/>
      <c r="B6" s="957" t="s">
        <v>564</v>
      </c>
      <c r="C6" s="958"/>
      <c r="D6" s="958"/>
      <c r="E6" s="959"/>
      <c r="F6" s="195"/>
      <c r="G6" s="194"/>
      <c r="H6" s="960" t="s">
        <v>565</v>
      </c>
      <c r="I6" s="961"/>
      <c r="J6" s="961"/>
      <c r="K6" s="962"/>
      <c r="L6" s="947"/>
      <c r="M6" s="936"/>
      <c r="N6" s="939"/>
      <c r="O6" s="947"/>
      <c r="P6" s="936"/>
      <c r="Q6" s="936"/>
      <c r="R6" s="963"/>
      <c r="S6" s="964"/>
      <c r="T6" s="964"/>
      <c r="U6" s="964"/>
      <c r="V6" s="964"/>
      <c r="W6" s="964"/>
      <c r="X6" s="965"/>
      <c r="Y6" s="966"/>
      <c r="Z6" s="967"/>
      <c r="AA6" s="968"/>
      <c r="AB6" s="969"/>
      <c r="AC6" s="970"/>
      <c r="AD6" s="970"/>
      <c r="AE6" s="971"/>
      <c r="AF6" s="1"/>
      <c r="AG6" s="912"/>
    </row>
    <row r="7" spans="1:33" ht="14" customHeight="1">
      <c r="A7" s="1"/>
      <c r="B7" s="972" t="s">
        <v>566</v>
      </c>
      <c r="C7" s="973"/>
      <c r="D7" s="973"/>
      <c r="E7" s="974" t="str">
        <f>IF(AND(F12&gt;100,F5*F6&gt;0,F5&lt;10,F6&lt;13),VLOOKUP(F12,E15:F122,2,FALSE),"")</f>
        <v/>
      </c>
      <c r="F7" s="975"/>
      <c r="G7" s="975"/>
      <c r="H7" s="960" t="s">
        <v>567</v>
      </c>
      <c r="I7" s="929"/>
      <c r="J7" s="929"/>
      <c r="K7" s="962"/>
      <c r="L7" s="976" t="str">
        <f>IF(AND(LEN(TRIM(L4))&gt;0,L4&lt;=L8,F6*F5&gt;0,F5&lt;10,F6&lt;13),"≦切截數",IF(AND(LEN(TRIM(L4))&gt;0,L4&gt;L8, F6*F5&gt;0,F5&lt;10,F6&lt;13),"＞切截數",""))</f>
        <v/>
      </c>
      <c r="M7" s="977"/>
      <c r="N7" s="978"/>
      <c r="O7" s="976" t="str">
        <f>IF(AND(LEN(TRIM(O4))&gt;0,O4&lt;=O8,F6*F5&gt;0,F5&lt;10,F6&lt;13),"≦切截數",IF(AND(LEN(TRIM(O4))&gt;0,O4&gt;O8, F6*F5&gt;0,F5&lt;10,F6&lt;13),"＞切截數",""))</f>
        <v/>
      </c>
      <c r="P7" s="977"/>
      <c r="Q7" s="977"/>
      <c r="R7" s="963"/>
      <c r="S7" s="964"/>
      <c r="T7" s="964"/>
      <c r="U7" s="964"/>
      <c r="V7" s="964"/>
      <c r="W7" s="964"/>
      <c r="X7" s="965"/>
      <c r="Y7" s="976" t="str">
        <f>IF(AND(LEN(TRIM(Y4))&gt;0,Y4&lt;=Y8,F6*F5&gt;0,F5&lt;10,F6&lt;13),"≦切截數",IF(AND(LEN(TRIM(Y4))&gt;0,Y4&gt;Y8, F6*F5&gt;0,F5&lt;10,F6&lt;13),"＞切截數",""))</f>
        <v/>
      </c>
      <c r="Z7" s="977"/>
      <c r="AA7" s="977"/>
      <c r="AB7" s="969"/>
      <c r="AC7" s="970"/>
      <c r="AD7" s="970"/>
      <c r="AE7" s="971"/>
      <c r="AF7" s="1"/>
      <c r="AG7" s="912"/>
    </row>
    <row r="8" spans="1:33" ht="14" customHeight="1" thickBot="1">
      <c r="A8" s="1"/>
      <c r="B8" s="972" t="s">
        <v>568</v>
      </c>
      <c r="C8" s="973"/>
      <c r="D8" s="973"/>
      <c r="E8" s="413"/>
      <c r="F8" s="431"/>
      <c r="G8" s="431"/>
      <c r="H8" s="979" t="s">
        <v>569</v>
      </c>
      <c r="I8" s="980"/>
      <c r="J8" s="980"/>
      <c r="K8" s="981"/>
      <c r="L8" s="982">
        <v>87</v>
      </c>
      <c r="M8" s="983"/>
      <c r="N8" s="984"/>
      <c r="O8" s="985">
        <v>50</v>
      </c>
      <c r="P8" s="983"/>
      <c r="Q8" s="983"/>
      <c r="R8" s="986"/>
      <c r="S8" s="987"/>
      <c r="T8" s="987"/>
      <c r="U8" s="987"/>
      <c r="V8" s="987"/>
      <c r="W8" s="987"/>
      <c r="X8" s="988"/>
      <c r="Y8" s="989">
        <v>33</v>
      </c>
      <c r="Z8" s="990"/>
      <c r="AA8" s="991"/>
      <c r="AB8" s="992"/>
      <c r="AC8" s="993"/>
      <c r="AD8" s="993"/>
      <c r="AE8" s="994"/>
      <c r="AF8" s="1"/>
      <c r="AG8" s="912"/>
    </row>
    <row r="9" spans="1:33" ht="14" customHeight="1" thickBot="1">
      <c r="A9" s="1"/>
      <c r="B9" s="995" t="s">
        <v>570</v>
      </c>
      <c r="C9" s="996"/>
      <c r="D9" s="996"/>
      <c r="E9" s="997"/>
      <c r="F9" s="997"/>
      <c r="G9" s="997"/>
      <c r="H9" s="998"/>
      <c r="I9" s="998"/>
      <c r="J9" s="998"/>
      <c r="K9" s="998"/>
      <c r="L9" s="998"/>
      <c r="M9" s="998"/>
      <c r="N9" s="998"/>
      <c r="O9" s="998"/>
      <c r="P9" s="998"/>
      <c r="Q9" s="998"/>
      <c r="R9" s="998"/>
      <c r="S9" s="998"/>
      <c r="T9" s="998"/>
      <c r="U9" s="998"/>
      <c r="V9" s="998"/>
      <c r="W9" s="998"/>
      <c r="X9" s="998"/>
      <c r="Y9" s="998"/>
      <c r="Z9" s="998"/>
      <c r="AA9" s="998"/>
      <c r="AB9" s="998"/>
      <c r="AC9" s="998"/>
      <c r="AD9" s="998"/>
      <c r="AE9" s="999"/>
      <c r="AF9" s="1"/>
      <c r="AG9" s="912"/>
    </row>
    <row r="10" spans="1:33" s="24" customFormat="1" ht="8" hidden="1" customHeight="1">
      <c r="Q10" s="1000"/>
      <c r="R10" s="1001"/>
      <c r="Z10" s="1002"/>
      <c r="AA10" s="1002"/>
      <c r="AG10" s="1003"/>
    </row>
    <row r="11" spans="1:33" s="24" customFormat="1" ht="8" hidden="1" customHeight="1">
      <c r="Q11" s="1000"/>
      <c r="R11" s="1001"/>
      <c r="Z11" s="1002"/>
      <c r="AA11" s="1002"/>
      <c r="AG11" s="1003"/>
    </row>
    <row r="12" spans="1:33" s="24" customFormat="1" hidden="1">
      <c r="B12" s="1004"/>
      <c r="C12" s="1005"/>
      <c r="D12" s="1006"/>
      <c r="E12" s="1006" t="s">
        <v>571</v>
      </c>
      <c r="F12" s="1006">
        <f>F5*100+F6</f>
        <v>0</v>
      </c>
      <c r="G12" s="1007"/>
      <c r="H12" s="1007">
        <f>LEN(TRIM(AB4))+LEN(TRIM(AD4))</f>
        <v>0</v>
      </c>
      <c r="I12" s="1002"/>
      <c r="Q12" s="1000"/>
      <c r="R12" s="1001"/>
      <c r="AG12" s="1003"/>
    </row>
    <row r="13" spans="1:33" s="24" customFormat="1" hidden="1">
      <c r="B13" s="1005"/>
      <c r="C13" s="1005"/>
      <c r="D13" s="1006"/>
      <c r="E13" s="1006"/>
      <c r="F13" s="1006"/>
      <c r="G13" s="1007"/>
      <c r="H13" s="1001"/>
      <c r="I13" s="1002"/>
      <c r="Q13" s="1000"/>
      <c r="R13" s="1001"/>
      <c r="AG13" s="1003"/>
    </row>
    <row r="14" spans="1:33" s="24" customFormat="1" hidden="1">
      <c r="B14" s="1001"/>
      <c r="C14" s="1001"/>
      <c r="F14" s="25" t="s">
        <v>572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V14" s="25"/>
      <c r="X14" s="25"/>
      <c r="AG14" s="1003"/>
    </row>
    <row r="15" spans="1:33" s="24" customFormat="1" hidden="1">
      <c r="B15" s="1001"/>
      <c r="C15" s="1008"/>
      <c r="E15" s="24">
        <v>108</v>
      </c>
      <c r="F15" s="1009" t="s">
        <v>573</v>
      </c>
      <c r="G15" s="1009"/>
      <c r="H15" s="1009"/>
      <c r="I15" s="1009"/>
      <c r="J15" s="1009"/>
      <c r="K15" s="1009"/>
      <c r="L15" s="1009"/>
      <c r="M15" s="25"/>
      <c r="N15" s="25"/>
      <c r="O15" s="1009"/>
      <c r="P15" s="1009"/>
      <c r="Q15" s="1009"/>
      <c r="R15" s="25"/>
      <c r="S15" s="25"/>
      <c r="T15" s="1009"/>
      <c r="V15" s="1009"/>
      <c r="X15" s="1010"/>
      <c r="Y15" s="1010"/>
      <c r="AG15" s="1003"/>
    </row>
    <row r="16" spans="1:33" s="24" customFormat="1" hidden="1">
      <c r="B16" s="1001"/>
      <c r="C16" s="1008"/>
      <c r="E16" s="24">
        <v>109</v>
      </c>
      <c r="F16" s="1009" t="s">
        <v>573</v>
      </c>
      <c r="G16" s="1009"/>
      <c r="H16" s="1009"/>
      <c r="I16" s="1009"/>
      <c r="J16" s="1009"/>
      <c r="K16" s="1009"/>
      <c r="L16" s="1009"/>
      <c r="M16" s="25"/>
      <c r="N16" s="25"/>
      <c r="O16" s="1009"/>
      <c r="P16" s="1009"/>
      <c r="Q16" s="1009"/>
      <c r="R16" s="25"/>
      <c r="S16" s="25"/>
      <c r="T16" s="1009"/>
      <c r="V16" s="1009"/>
      <c r="X16" s="1010"/>
      <c r="Y16" s="1010"/>
      <c r="AG16" s="1003"/>
    </row>
    <row r="17" spans="2:33" s="24" customFormat="1" hidden="1">
      <c r="B17" s="1001"/>
      <c r="C17" s="1008"/>
      <c r="E17" s="24">
        <v>110</v>
      </c>
      <c r="F17" s="1009" t="s">
        <v>573</v>
      </c>
      <c r="G17" s="1009"/>
      <c r="H17" s="1009"/>
      <c r="I17" s="1009"/>
      <c r="J17" s="1009"/>
      <c r="K17" s="1009"/>
      <c r="L17" s="1009"/>
      <c r="M17" s="25"/>
      <c r="N17" s="25"/>
      <c r="O17" s="1009"/>
      <c r="P17" s="1009"/>
      <c r="Q17" s="1009"/>
      <c r="R17" s="25"/>
      <c r="S17" s="25"/>
      <c r="T17" s="1009"/>
      <c r="V17" s="1009"/>
      <c r="X17" s="1010"/>
      <c r="Y17" s="1010"/>
      <c r="AG17" s="1003"/>
    </row>
    <row r="18" spans="2:33" s="24" customFormat="1" hidden="1">
      <c r="B18" s="1001"/>
      <c r="C18" s="1008"/>
      <c r="E18" s="24">
        <v>111</v>
      </c>
      <c r="F18" s="1009" t="s">
        <v>573</v>
      </c>
      <c r="G18" s="1009"/>
      <c r="H18" s="1009"/>
      <c r="I18" s="1009"/>
      <c r="J18" s="25"/>
      <c r="K18" s="25"/>
      <c r="L18" s="25"/>
      <c r="M18" s="25"/>
      <c r="N18" s="25"/>
      <c r="O18" s="1009"/>
      <c r="P18" s="1009"/>
      <c r="Q18" s="25"/>
      <c r="R18" s="25"/>
      <c r="S18" s="25"/>
      <c r="T18" s="25"/>
      <c r="V18" s="25"/>
      <c r="X18" s="1010"/>
      <c r="Y18" s="1010"/>
      <c r="AG18" s="1003"/>
    </row>
    <row r="19" spans="2:33" s="24" customFormat="1" hidden="1">
      <c r="B19" s="1001"/>
      <c r="C19" s="1008"/>
      <c r="E19" s="24">
        <v>112</v>
      </c>
      <c r="F19" s="1009" t="s">
        <v>573</v>
      </c>
      <c r="G19" s="1009"/>
      <c r="H19" s="1009"/>
      <c r="I19" s="1009"/>
      <c r="J19" s="25"/>
      <c r="K19" s="25"/>
      <c r="L19" s="25"/>
      <c r="M19" s="25"/>
      <c r="N19" s="25"/>
      <c r="O19" s="1009"/>
      <c r="P19" s="1009"/>
      <c r="Q19" s="25"/>
      <c r="R19" s="25"/>
      <c r="S19" s="25"/>
      <c r="T19" s="25"/>
      <c r="V19" s="25"/>
      <c r="X19" s="1010"/>
      <c r="Y19" s="1010"/>
      <c r="AG19" s="1003"/>
    </row>
    <row r="20" spans="2:33" s="24" customFormat="1" hidden="1">
      <c r="B20" s="1001"/>
      <c r="C20" s="1008"/>
      <c r="E20" s="24">
        <v>101</v>
      </c>
      <c r="F20" s="1009" t="s">
        <v>573</v>
      </c>
      <c r="G20" s="1009"/>
      <c r="H20" s="1009"/>
      <c r="I20" s="1009"/>
      <c r="J20" s="25"/>
      <c r="K20" s="25"/>
      <c r="L20" s="25"/>
      <c r="M20" s="25"/>
      <c r="N20" s="25"/>
      <c r="O20" s="1009"/>
      <c r="P20" s="1009"/>
      <c r="Q20" s="25"/>
      <c r="R20" s="25"/>
      <c r="S20" s="25"/>
      <c r="T20" s="25"/>
      <c r="V20" s="25"/>
      <c r="X20" s="1010"/>
      <c r="Y20" s="1010"/>
      <c r="AG20" s="1003"/>
    </row>
    <row r="21" spans="2:33" s="24" customFormat="1" hidden="1">
      <c r="B21" s="1001"/>
      <c r="C21" s="1008"/>
      <c r="E21" s="24">
        <v>102</v>
      </c>
      <c r="F21" s="1009" t="s">
        <v>573</v>
      </c>
      <c r="G21" s="1009"/>
      <c r="H21" s="1009"/>
      <c r="I21" s="1009"/>
      <c r="J21" s="25"/>
      <c r="K21" s="25"/>
      <c r="L21" s="25"/>
      <c r="M21" s="25"/>
      <c r="N21" s="25"/>
      <c r="O21" s="1009"/>
      <c r="P21" s="1009"/>
      <c r="Q21" s="25"/>
      <c r="R21" s="25"/>
      <c r="S21" s="25"/>
      <c r="T21" s="25"/>
      <c r="V21" s="25"/>
      <c r="X21" s="1010"/>
      <c r="Y21" s="1010"/>
      <c r="AG21" s="1003"/>
    </row>
    <row r="22" spans="2:33" s="24" customFormat="1" hidden="1">
      <c r="B22" s="1001"/>
      <c r="C22" s="1008"/>
      <c r="E22" s="24">
        <v>103</v>
      </c>
      <c r="F22" s="1009" t="s">
        <v>573</v>
      </c>
      <c r="G22" s="1009"/>
      <c r="H22" s="1009"/>
      <c r="I22" s="1009"/>
      <c r="J22" s="25"/>
      <c r="K22" s="25"/>
      <c r="L22" s="25"/>
      <c r="M22" s="25"/>
      <c r="N22" s="25"/>
      <c r="O22" s="1009"/>
      <c r="P22" s="1009"/>
      <c r="Q22" s="25"/>
      <c r="R22" s="25"/>
      <c r="S22" s="25"/>
      <c r="T22" s="25"/>
      <c r="V22" s="25"/>
      <c r="X22" s="1010"/>
      <c r="Y22" s="1010"/>
      <c r="AG22" s="1003"/>
    </row>
    <row r="23" spans="2:33" s="24" customFormat="1" hidden="1">
      <c r="B23" s="1001"/>
      <c r="C23" s="1008"/>
      <c r="E23" s="24">
        <v>104</v>
      </c>
      <c r="F23" s="1009" t="s">
        <v>573</v>
      </c>
      <c r="G23" s="1009"/>
      <c r="H23" s="1009"/>
      <c r="I23" s="1009"/>
      <c r="J23" s="25"/>
      <c r="K23" s="25"/>
      <c r="L23" s="25"/>
      <c r="M23" s="25"/>
      <c r="N23" s="25"/>
      <c r="O23" s="1009"/>
      <c r="P23" s="1009"/>
      <c r="Q23" s="25"/>
      <c r="R23" s="25"/>
      <c r="S23" s="25"/>
      <c r="T23" s="25"/>
      <c r="V23" s="25"/>
      <c r="X23" s="1010"/>
      <c r="Y23" s="1010"/>
      <c r="AG23" s="1003"/>
    </row>
    <row r="24" spans="2:33" s="24" customFormat="1" hidden="1">
      <c r="E24" s="24">
        <v>105</v>
      </c>
      <c r="F24" s="1009" t="s">
        <v>573</v>
      </c>
      <c r="G24" s="1009"/>
      <c r="H24" s="1009"/>
      <c r="I24" s="1009"/>
      <c r="J24" s="25"/>
      <c r="K24" s="25"/>
      <c r="L24" s="25"/>
      <c r="M24" s="25"/>
      <c r="N24" s="25"/>
      <c r="O24" s="1009"/>
      <c r="P24" s="1009"/>
      <c r="Q24" s="25"/>
      <c r="R24" s="25"/>
      <c r="S24" s="25"/>
      <c r="T24" s="25"/>
      <c r="V24" s="25"/>
      <c r="X24" s="1010"/>
      <c r="Y24" s="1010"/>
      <c r="AG24" s="1003"/>
    </row>
    <row r="25" spans="2:33" s="24" customFormat="1" hidden="1">
      <c r="E25" s="24">
        <v>106</v>
      </c>
      <c r="F25" s="1009" t="s">
        <v>573</v>
      </c>
      <c r="G25" s="1009"/>
      <c r="H25" s="1009"/>
      <c r="I25" s="1009"/>
      <c r="J25" s="25"/>
      <c r="K25" s="25"/>
      <c r="L25" s="25"/>
      <c r="M25" s="25"/>
      <c r="N25" s="25"/>
      <c r="O25" s="1009"/>
      <c r="P25" s="1009"/>
      <c r="Q25" s="25"/>
      <c r="R25" s="25"/>
      <c r="S25" s="25"/>
      <c r="T25" s="25"/>
      <c r="V25" s="25"/>
      <c r="X25" s="1010"/>
      <c r="Y25" s="1010"/>
      <c r="AG25" s="1003"/>
    </row>
    <row r="26" spans="2:33" s="24" customFormat="1" hidden="1">
      <c r="E26" s="24">
        <v>107</v>
      </c>
      <c r="F26" s="1009" t="s">
        <v>573</v>
      </c>
      <c r="G26" s="1009"/>
      <c r="H26" s="1009"/>
      <c r="I26" s="1009"/>
      <c r="J26" s="25"/>
      <c r="K26" s="25"/>
      <c r="L26" s="25"/>
      <c r="M26" s="25"/>
      <c r="N26" s="25"/>
      <c r="O26" s="1009"/>
      <c r="P26" s="1009"/>
      <c r="Q26" s="25"/>
      <c r="R26" s="25"/>
      <c r="S26" s="25"/>
      <c r="T26" s="25"/>
      <c r="V26" s="25"/>
      <c r="X26" s="1010"/>
      <c r="Y26" s="1010"/>
      <c r="AG26" s="1003"/>
    </row>
    <row r="27" spans="2:33" s="24" customFormat="1" hidden="1">
      <c r="E27" s="24">
        <v>208</v>
      </c>
      <c r="F27" s="1009" t="s">
        <v>573</v>
      </c>
      <c r="G27" s="1009"/>
      <c r="H27" s="1009"/>
      <c r="I27" s="1010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V27" s="25"/>
      <c r="X27" s="1010"/>
      <c r="Y27" s="1010"/>
      <c r="AG27" s="1003"/>
    </row>
    <row r="28" spans="2:33" s="24" customFormat="1" hidden="1">
      <c r="E28" s="24">
        <v>209</v>
      </c>
      <c r="F28" s="1009" t="s">
        <v>573</v>
      </c>
      <c r="G28" s="1009"/>
      <c r="H28" s="1009"/>
      <c r="I28" s="1010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V28" s="25"/>
      <c r="X28" s="1010"/>
      <c r="Y28" s="1010"/>
      <c r="AG28" s="1003"/>
    </row>
    <row r="29" spans="2:33" s="24" customFormat="1" hidden="1">
      <c r="E29" s="24">
        <v>210</v>
      </c>
      <c r="F29" s="1009" t="s">
        <v>573</v>
      </c>
      <c r="G29" s="1009"/>
      <c r="H29" s="1009"/>
      <c r="I29" s="1010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V29" s="25"/>
      <c r="X29" s="1010"/>
      <c r="Y29" s="1010"/>
      <c r="AG29" s="1003"/>
    </row>
    <row r="30" spans="2:33" s="24" customFormat="1" hidden="1">
      <c r="E30" s="24">
        <v>211</v>
      </c>
      <c r="F30" s="1009" t="s">
        <v>573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V30" s="25"/>
      <c r="X30" s="1010"/>
      <c r="Y30" s="1010"/>
      <c r="AG30" s="1003"/>
    </row>
    <row r="31" spans="2:33" s="24" customFormat="1" hidden="1">
      <c r="E31" s="24">
        <v>212</v>
      </c>
      <c r="F31" s="1009" t="s">
        <v>573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V31" s="25"/>
      <c r="X31" s="25"/>
      <c r="Y31" s="25"/>
      <c r="AG31" s="1003"/>
    </row>
    <row r="32" spans="2:33" s="24" customFormat="1" hidden="1">
      <c r="E32" s="24">
        <v>201</v>
      </c>
      <c r="F32" s="1009" t="s">
        <v>573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V32" s="25"/>
      <c r="X32" s="25"/>
      <c r="Y32" s="25"/>
      <c r="AG32" s="1003"/>
    </row>
    <row r="33" spans="5:33" s="24" customFormat="1" hidden="1">
      <c r="E33" s="24">
        <v>202</v>
      </c>
      <c r="F33" s="1009" t="s">
        <v>573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V33" s="25"/>
      <c r="X33" s="25"/>
      <c r="Y33" s="25"/>
      <c r="AG33" s="1003"/>
    </row>
    <row r="34" spans="5:33" s="24" customFormat="1" hidden="1">
      <c r="E34" s="24">
        <v>203</v>
      </c>
      <c r="F34" s="1009" t="s">
        <v>573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V34" s="25"/>
      <c r="X34" s="25"/>
      <c r="Y34" s="25"/>
      <c r="AG34" s="1003"/>
    </row>
    <row r="35" spans="5:33" s="24" customFormat="1" hidden="1">
      <c r="E35" s="24">
        <v>204</v>
      </c>
      <c r="F35" s="1009" t="s">
        <v>573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V35" s="25"/>
      <c r="X35" s="25"/>
      <c r="Y35" s="25"/>
      <c r="AG35" s="1003"/>
    </row>
    <row r="36" spans="5:33" s="24" customFormat="1" hidden="1">
      <c r="E36" s="24">
        <v>205</v>
      </c>
      <c r="F36" s="1009" t="s">
        <v>573</v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V36" s="25"/>
      <c r="X36" s="25"/>
      <c r="Y36" s="25"/>
      <c r="AG36" s="1003"/>
    </row>
    <row r="37" spans="5:33" s="24" customFormat="1" hidden="1">
      <c r="E37" s="24">
        <v>206</v>
      </c>
      <c r="F37" s="1009" t="s">
        <v>573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V37" s="25"/>
      <c r="X37" s="25"/>
      <c r="Y37" s="25"/>
      <c r="AG37" s="1003"/>
    </row>
    <row r="38" spans="5:33" s="24" customFormat="1" hidden="1">
      <c r="E38" s="24">
        <v>207</v>
      </c>
      <c r="F38" s="1009" t="s">
        <v>573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V38" s="25"/>
      <c r="X38" s="25"/>
      <c r="Y38" s="25"/>
      <c r="AG38" s="1003"/>
    </row>
    <row r="39" spans="5:33" s="24" customFormat="1" hidden="1">
      <c r="E39" s="24">
        <v>308</v>
      </c>
      <c r="F39" s="1009" t="s">
        <v>573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V39" s="25"/>
      <c r="X39" s="25"/>
      <c r="Y39" s="25"/>
      <c r="AG39" s="1003"/>
    </row>
    <row r="40" spans="5:33" s="24" customFormat="1" hidden="1">
      <c r="E40" s="24">
        <v>309</v>
      </c>
      <c r="F40" s="1009" t="s">
        <v>573</v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V40" s="25"/>
      <c r="X40" s="25"/>
      <c r="Y40" s="25"/>
      <c r="AG40" s="1003"/>
    </row>
    <row r="41" spans="5:33" s="24" customFormat="1" hidden="1">
      <c r="E41" s="24">
        <v>310</v>
      </c>
      <c r="F41" s="1009" t="s">
        <v>573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V41" s="25"/>
      <c r="X41" s="25"/>
      <c r="Y41" s="25"/>
      <c r="AG41" s="1003"/>
    </row>
    <row r="42" spans="5:33" s="24" customFormat="1" hidden="1">
      <c r="E42" s="24">
        <v>311</v>
      </c>
      <c r="F42" s="1009" t="s">
        <v>573</v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V42" s="25"/>
      <c r="X42" s="25"/>
      <c r="Y42" s="25"/>
      <c r="AG42" s="1003"/>
    </row>
    <row r="43" spans="5:33" s="24" customFormat="1" hidden="1">
      <c r="E43" s="24">
        <v>312</v>
      </c>
      <c r="F43" s="1009" t="s">
        <v>573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V43" s="25"/>
      <c r="X43" s="25"/>
      <c r="Y43" s="25"/>
      <c r="AG43" s="1003"/>
    </row>
    <row r="44" spans="5:33" s="24" customFormat="1" hidden="1">
      <c r="E44" s="24">
        <v>301</v>
      </c>
      <c r="F44" s="1009" t="s">
        <v>573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V44" s="25"/>
      <c r="X44" s="25"/>
      <c r="Y44" s="25"/>
      <c r="AG44" s="1003"/>
    </row>
    <row r="45" spans="5:33" s="24" customFormat="1" hidden="1">
      <c r="E45" s="24">
        <v>302</v>
      </c>
      <c r="F45" s="1009" t="s">
        <v>573</v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V45" s="25"/>
      <c r="X45" s="25"/>
      <c r="Y45" s="25"/>
      <c r="AG45" s="1003"/>
    </row>
    <row r="46" spans="5:33" s="24" customFormat="1" hidden="1">
      <c r="E46" s="24">
        <v>303</v>
      </c>
      <c r="F46" s="1009" t="s">
        <v>573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V46" s="25"/>
      <c r="X46" s="25"/>
      <c r="Y46" s="25"/>
      <c r="AG46" s="1003"/>
    </row>
    <row r="47" spans="5:33" s="24" customFormat="1" hidden="1">
      <c r="E47" s="24">
        <v>304</v>
      </c>
      <c r="F47" s="1009" t="s">
        <v>573</v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V47" s="25"/>
      <c r="X47" s="25"/>
      <c r="Y47" s="25"/>
      <c r="AG47" s="1003"/>
    </row>
    <row r="48" spans="5:33" s="24" customFormat="1" hidden="1">
      <c r="E48" s="24">
        <v>305</v>
      </c>
      <c r="F48" s="1009" t="s">
        <v>573</v>
      </c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V48" s="25"/>
      <c r="X48" s="25"/>
      <c r="Y48" s="25"/>
      <c r="AG48" s="1003"/>
    </row>
    <row r="49" spans="5:33" s="24" customFormat="1" hidden="1">
      <c r="E49" s="24">
        <v>306</v>
      </c>
      <c r="F49" s="1009" t="s">
        <v>573</v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V49" s="25"/>
      <c r="X49" s="25"/>
      <c r="Y49" s="25"/>
      <c r="AG49" s="1003"/>
    </row>
    <row r="50" spans="5:33" s="24" customFormat="1" hidden="1">
      <c r="E50" s="24">
        <v>307</v>
      </c>
      <c r="F50" s="1009" t="s">
        <v>573</v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V50" s="25"/>
      <c r="X50" s="25"/>
      <c r="Y50" s="25"/>
      <c r="AG50" s="1003"/>
    </row>
    <row r="51" spans="5:33" s="24" customFormat="1" hidden="1">
      <c r="E51" s="24">
        <v>408</v>
      </c>
      <c r="F51" s="1009" t="s">
        <v>573</v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V51" s="25"/>
      <c r="X51" s="25"/>
      <c r="Y51" s="25"/>
      <c r="AG51" s="1003"/>
    </row>
    <row r="52" spans="5:33" s="24" customFormat="1" hidden="1">
      <c r="E52" s="24">
        <v>409</v>
      </c>
      <c r="F52" s="1009" t="s">
        <v>573</v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V52" s="25"/>
      <c r="X52" s="25"/>
      <c r="Y52" s="25"/>
      <c r="AG52" s="1003"/>
    </row>
    <row r="53" spans="5:33" s="24" customFormat="1" hidden="1">
      <c r="E53" s="24">
        <v>410</v>
      </c>
      <c r="F53" s="1009" t="s">
        <v>573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V53" s="25"/>
      <c r="X53" s="25"/>
      <c r="Y53" s="25"/>
      <c r="AG53" s="1003"/>
    </row>
    <row r="54" spans="5:33" s="24" customFormat="1" hidden="1">
      <c r="E54" s="24">
        <v>411</v>
      </c>
      <c r="F54" s="1009" t="s">
        <v>573</v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V54" s="25"/>
      <c r="X54" s="25"/>
      <c r="Y54" s="25"/>
      <c r="AG54" s="1003"/>
    </row>
    <row r="55" spans="5:33" s="24" customFormat="1" hidden="1">
      <c r="E55" s="24">
        <v>412</v>
      </c>
      <c r="F55" s="1009" t="s">
        <v>573</v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V55" s="25"/>
      <c r="X55" s="25"/>
      <c r="Y55" s="25"/>
      <c r="AG55" s="1003"/>
    </row>
    <row r="56" spans="5:33" s="24" customFormat="1" hidden="1">
      <c r="E56" s="24">
        <v>401</v>
      </c>
      <c r="F56" s="1009" t="s">
        <v>573</v>
      </c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V56" s="25"/>
      <c r="X56" s="25"/>
      <c r="Y56" s="25"/>
      <c r="AG56" s="1003"/>
    </row>
    <row r="57" spans="5:33" s="24" customFormat="1" hidden="1">
      <c r="E57" s="24">
        <v>402</v>
      </c>
      <c r="F57" s="25" t="s">
        <v>574</v>
      </c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V57" s="25"/>
      <c r="X57" s="25"/>
      <c r="Y57" s="25"/>
      <c r="AG57" s="1003"/>
    </row>
    <row r="58" spans="5:33" s="24" customFormat="1" hidden="1">
      <c r="E58" s="24">
        <v>403</v>
      </c>
      <c r="F58" s="25" t="s">
        <v>574</v>
      </c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V58" s="25"/>
      <c r="X58" s="25"/>
      <c r="Y58" s="25"/>
      <c r="AG58" s="1003"/>
    </row>
    <row r="59" spans="5:33" s="24" customFormat="1" hidden="1">
      <c r="E59" s="24">
        <v>404</v>
      </c>
      <c r="F59" s="25" t="s">
        <v>574</v>
      </c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V59" s="25"/>
      <c r="X59" s="25"/>
      <c r="Y59" s="25"/>
      <c r="AG59" s="1003"/>
    </row>
    <row r="60" spans="5:33" s="24" customFormat="1" hidden="1">
      <c r="E60" s="24">
        <v>405</v>
      </c>
      <c r="F60" s="25" t="s">
        <v>574</v>
      </c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V60" s="25"/>
      <c r="X60" s="25"/>
      <c r="Y60" s="25"/>
      <c r="AG60" s="1003"/>
    </row>
    <row r="61" spans="5:33" s="24" customFormat="1" ht="17" hidden="1" customHeight="1">
      <c r="E61" s="24">
        <v>406</v>
      </c>
      <c r="F61" s="25" t="s">
        <v>574</v>
      </c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V61" s="25"/>
      <c r="X61" s="25"/>
      <c r="Y61" s="25"/>
      <c r="AG61" s="1003"/>
    </row>
    <row r="62" spans="5:33" s="24" customFormat="1" ht="17" hidden="1" customHeight="1">
      <c r="E62" s="24">
        <v>407</v>
      </c>
      <c r="F62" s="25" t="s">
        <v>574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V62" s="25"/>
      <c r="X62" s="25"/>
      <c r="Y62" s="25"/>
      <c r="AG62" s="1003"/>
    </row>
    <row r="63" spans="5:33" s="24" customFormat="1" ht="17" hidden="1" customHeight="1">
      <c r="E63" s="24">
        <v>508</v>
      </c>
      <c r="F63" s="25" t="s">
        <v>574</v>
      </c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V63" s="25"/>
      <c r="X63" s="25"/>
      <c r="Y63" s="25"/>
      <c r="AG63" s="1003"/>
    </row>
    <row r="64" spans="5:33" s="24" customFormat="1" hidden="1">
      <c r="E64" s="24">
        <v>509</v>
      </c>
      <c r="F64" s="25" t="s">
        <v>574</v>
      </c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V64" s="25"/>
      <c r="X64" s="25"/>
      <c r="Y64" s="25"/>
      <c r="AG64" s="1003"/>
    </row>
    <row r="65" spans="5:33" s="24" customFormat="1" hidden="1">
      <c r="E65" s="24">
        <v>510</v>
      </c>
      <c r="F65" s="25" t="s">
        <v>574</v>
      </c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V65" s="25"/>
      <c r="X65" s="25"/>
      <c r="Y65" s="25"/>
      <c r="AG65" s="1003"/>
    </row>
    <row r="66" spans="5:33" s="24" customFormat="1" hidden="1">
      <c r="E66" s="24">
        <v>511</v>
      </c>
      <c r="F66" s="25" t="s">
        <v>574</v>
      </c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V66" s="25"/>
      <c r="X66" s="25"/>
      <c r="Y66" s="25"/>
      <c r="AG66" s="1003"/>
    </row>
    <row r="67" spans="5:33" s="24" customFormat="1" hidden="1">
      <c r="E67" s="24">
        <v>512</v>
      </c>
      <c r="F67" s="25" t="s">
        <v>574</v>
      </c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V67" s="25"/>
      <c r="X67" s="25"/>
      <c r="Y67" s="25"/>
      <c r="AG67" s="1003"/>
    </row>
    <row r="68" spans="5:33" s="24" customFormat="1" hidden="1">
      <c r="E68" s="24">
        <v>501</v>
      </c>
      <c r="F68" s="25" t="s">
        <v>574</v>
      </c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V68" s="25"/>
      <c r="X68" s="25"/>
      <c r="Y68" s="25"/>
      <c r="AG68" s="1003"/>
    </row>
    <row r="69" spans="5:33" s="24" customFormat="1" hidden="1">
      <c r="E69" s="24">
        <v>502</v>
      </c>
      <c r="F69" s="25" t="s">
        <v>575</v>
      </c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V69" s="25"/>
      <c r="X69" s="25"/>
      <c r="Y69" s="25"/>
      <c r="AG69" s="1003"/>
    </row>
    <row r="70" spans="5:33" s="24" customFormat="1" hidden="1">
      <c r="E70" s="24">
        <v>503</v>
      </c>
      <c r="F70" s="25" t="s">
        <v>575</v>
      </c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V70" s="25"/>
      <c r="X70" s="25"/>
      <c r="Y70" s="25"/>
      <c r="AG70" s="1003"/>
    </row>
    <row r="71" spans="5:33" s="24" customFormat="1" hidden="1">
      <c r="E71" s="24">
        <v>504</v>
      </c>
      <c r="F71" s="25" t="s">
        <v>575</v>
      </c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V71" s="25"/>
      <c r="X71" s="25"/>
      <c r="Y71" s="25"/>
      <c r="AG71" s="1003"/>
    </row>
    <row r="72" spans="5:33" s="24" customFormat="1" hidden="1">
      <c r="E72" s="24">
        <v>505</v>
      </c>
      <c r="F72" s="25" t="s">
        <v>575</v>
      </c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V72" s="25"/>
      <c r="X72" s="25"/>
      <c r="Y72" s="25"/>
      <c r="AG72" s="1003"/>
    </row>
    <row r="73" spans="5:33" s="24" customFormat="1" hidden="1">
      <c r="E73" s="24">
        <v>506</v>
      </c>
      <c r="F73" s="25" t="s">
        <v>575</v>
      </c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V73" s="25"/>
      <c r="X73" s="25"/>
      <c r="Y73" s="25"/>
      <c r="AG73" s="1003"/>
    </row>
    <row r="74" spans="5:33" s="24" customFormat="1" hidden="1">
      <c r="E74" s="24">
        <v>507</v>
      </c>
      <c r="F74" s="25" t="s">
        <v>575</v>
      </c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V74" s="25"/>
      <c r="X74" s="25"/>
      <c r="Y74" s="25"/>
      <c r="AG74" s="1003"/>
    </row>
    <row r="75" spans="5:33" s="24" customFormat="1" hidden="1">
      <c r="E75" s="24">
        <v>608</v>
      </c>
      <c r="F75" s="25" t="s">
        <v>575</v>
      </c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V75" s="25"/>
      <c r="X75" s="25"/>
      <c r="Y75" s="25"/>
      <c r="AG75" s="1003"/>
    </row>
    <row r="76" spans="5:33" s="24" customFormat="1" hidden="1">
      <c r="E76" s="24">
        <v>609</v>
      </c>
      <c r="F76" s="25" t="s">
        <v>575</v>
      </c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V76" s="25"/>
      <c r="X76" s="25"/>
      <c r="Y76" s="25"/>
      <c r="AG76" s="1003"/>
    </row>
    <row r="77" spans="5:33" s="24" customFormat="1" hidden="1">
      <c r="E77" s="24">
        <v>610</v>
      </c>
      <c r="F77" s="25" t="s">
        <v>575</v>
      </c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V77" s="25"/>
      <c r="X77" s="25"/>
      <c r="Y77" s="25"/>
      <c r="AG77" s="1003"/>
    </row>
    <row r="78" spans="5:33" s="24" customFormat="1" hidden="1">
      <c r="E78" s="24">
        <v>611</v>
      </c>
      <c r="F78" s="25" t="s">
        <v>575</v>
      </c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V78" s="25"/>
      <c r="X78" s="25"/>
      <c r="Y78" s="25"/>
      <c r="AG78" s="1003"/>
    </row>
    <row r="79" spans="5:33" s="24" customFormat="1" hidden="1">
      <c r="E79" s="24">
        <v>612</v>
      </c>
      <c r="F79" s="25" t="s">
        <v>575</v>
      </c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V79" s="25"/>
      <c r="X79" s="25"/>
      <c r="Y79" s="25"/>
      <c r="AG79" s="1003"/>
    </row>
    <row r="80" spans="5:33" s="24" customFormat="1" hidden="1">
      <c r="E80" s="24">
        <v>601</v>
      </c>
      <c r="F80" s="25" t="s">
        <v>575</v>
      </c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V80" s="25"/>
      <c r="X80" s="25"/>
      <c r="Y80" s="25"/>
      <c r="AG80" s="1003"/>
    </row>
    <row r="81" spans="5:33" s="24" customFormat="1" hidden="1">
      <c r="E81" s="24">
        <v>602</v>
      </c>
      <c r="F81" s="25" t="s">
        <v>576</v>
      </c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V81" s="25"/>
      <c r="X81" s="25"/>
      <c r="Y81" s="25"/>
      <c r="AG81" s="1003"/>
    </row>
    <row r="82" spans="5:33" s="24" customFormat="1" hidden="1">
      <c r="E82" s="24">
        <v>603</v>
      </c>
      <c r="F82" s="25" t="s">
        <v>576</v>
      </c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V82" s="25"/>
      <c r="X82" s="25"/>
      <c r="Y82" s="25"/>
      <c r="AG82" s="1003"/>
    </row>
    <row r="83" spans="5:33" s="24" customFormat="1" hidden="1">
      <c r="E83" s="24">
        <v>604</v>
      </c>
      <c r="F83" s="25" t="s">
        <v>576</v>
      </c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V83" s="25"/>
      <c r="X83" s="25"/>
      <c r="Y83" s="25"/>
      <c r="AG83" s="1003"/>
    </row>
    <row r="84" spans="5:33" s="24" customFormat="1" hidden="1">
      <c r="E84" s="24">
        <v>605</v>
      </c>
      <c r="F84" s="25" t="s">
        <v>576</v>
      </c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V84" s="25"/>
      <c r="X84" s="25"/>
      <c r="Y84" s="25"/>
      <c r="AG84" s="1003"/>
    </row>
    <row r="85" spans="5:33" s="24" customFormat="1" hidden="1">
      <c r="E85" s="24">
        <v>606</v>
      </c>
      <c r="F85" s="25" t="s">
        <v>576</v>
      </c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V85" s="25"/>
      <c r="X85" s="25"/>
      <c r="Y85" s="25"/>
      <c r="AG85" s="1003"/>
    </row>
    <row r="86" spans="5:33" s="24" customFormat="1" hidden="1">
      <c r="E86" s="24">
        <v>607</v>
      </c>
      <c r="F86" s="25" t="s">
        <v>576</v>
      </c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V86" s="25"/>
      <c r="X86" s="25"/>
      <c r="Y86" s="25"/>
      <c r="AG86" s="1003"/>
    </row>
    <row r="87" spans="5:33" s="24" customFormat="1" hidden="1">
      <c r="E87" s="24">
        <v>708</v>
      </c>
      <c r="F87" s="25" t="s">
        <v>576</v>
      </c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V87" s="25"/>
      <c r="X87" s="25"/>
      <c r="Y87" s="25"/>
      <c r="AG87" s="1003"/>
    </row>
    <row r="88" spans="5:33" s="24" customFormat="1" hidden="1">
      <c r="E88" s="24">
        <v>709</v>
      </c>
      <c r="F88" s="25" t="s">
        <v>576</v>
      </c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V88" s="25"/>
      <c r="X88" s="25"/>
      <c r="Y88" s="25"/>
      <c r="AG88" s="1003"/>
    </row>
    <row r="89" spans="5:33" s="24" customFormat="1" hidden="1">
      <c r="E89" s="24">
        <v>710</v>
      </c>
      <c r="F89" s="25" t="s">
        <v>576</v>
      </c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V89" s="25"/>
      <c r="X89" s="25"/>
      <c r="Y89" s="25"/>
      <c r="AG89" s="1003"/>
    </row>
    <row r="90" spans="5:33" s="24" customFormat="1" hidden="1">
      <c r="E90" s="24">
        <v>711</v>
      </c>
      <c r="F90" s="25" t="s">
        <v>576</v>
      </c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V90" s="25"/>
      <c r="X90" s="25"/>
      <c r="Y90" s="25"/>
      <c r="AG90" s="1003"/>
    </row>
    <row r="91" spans="5:33" s="24" customFormat="1" hidden="1">
      <c r="E91" s="24">
        <v>712</v>
      </c>
      <c r="F91" s="25" t="s">
        <v>576</v>
      </c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V91" s="25"/>
      <c r="X91" s="25"/>
      <c r="Y91" s="25"/>
      <c r="AG91" s="1003"/>
    </row>
    <row r="92" spans="5:33" s="24" customFormat="1" hidden="1">
      <c r="E92" s="24">
        <v>701</v>
      </c>
      <c r="F92" s="25" t="s">
        <v>576</v>
      </c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V92" s="25"/>
      <c r="X92" s="25"/>
      <c r="Y92" s="25"/>
      <c r="AG92" s="1003"/>
    </row>
    <row r="93" spans="5:33" s="24" customFormat="1" hidden="1">
      <c r="E93" s="24">
        <v>702</v>
      </c>
      <c r="F93" s="25" t="s">
        <v>576</v>
      </c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V93" s="25"/>
      <c r="X93" s="25"/>
      <c r="Y93" s="25"/>
      <c r="AG93" s="1003"/>
    </row>
    <row r="94" spans="5:33" s="24" customFormat="1" hidden="1">
      <c r="E94" s="24">
        <v>703</v>
      </c>
      <c r="F94" s="25" t="s">
        <v>576</v>
      </c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V94" s="25"/>
      <c r="X94" s="25"/>
      <c r="Y94" s="25"/>
      <c r="AG94" s="1003"/>
    </row>
    <row r="95" spans="5:33" s="24" customFormat="1" hidden="1">
      <c r="E95" s="24">
        <v>704</v>
      </c>
      <c r="F95" s="25" t="s">
        <v>576</v>
      </c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V95" s="25"/>
      <c r="X95" s="25"/>
      <c r="Y95" s="25"/>
      <c r="AG95" s="1003"/>
    </row>
    <row r="96" spans="5:33" s="24" customFormat="1" hidden="1">
      <c r="E96" s="24">
        <v>705</v>
      </c>
      <c r="F96" s="25" t="s">
        <v>576</v>
      </c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V96" s="25"/>
      <c r="X96" s="25"/>
      <c r="Y96" s="25"/>
      <c r="AG96" s="1003"/>
    </row>
    <row r="97" spans="5:33" s="24" customFormat="1" hidden="1">
      <c r="E97" s="24">
        <v>706</v>
      </c>
      <c r="F97" s="25" t="s">
        <v>576</v>
      </c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V97" s="25"/>
      <c r="X97" s="25"/>
      <c r="Y97" s="25"/>
      <c r="AG97" s="1003"/>
    </row>
    <row r="98" spans="5:33" s="24" customFormat="1" hidden="1">
      <c r="E98" s="24">
        <v>707</v>
      </c>
      <c r="F98" s="25" t="s">
        <v>576</v>
      </c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V98" s="25"/>
      <c r="X98" s="25"/>
      <c r="Y98" s="25"/>
      <c r="AG98" s="1003"/>
    </row>
    <row r="99" spans="5:33" s="24" customFormat="1" hidden="1">
      <c r="E99" s="24">
        <v>808</v>
      </c>
      <c r="F99" s="25" t="s">
        <v>576</v>
      </c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V99" s="25"/>
      <c r="X99" s="25"/>
      <c r="Y99" s="25"/>
      <c r="AG99" s="1003"/>
    </row>
    <row r="100" spans="5:33" s="24" customFormat="1" hidden="1">
      <c r="E100" s="24">
        <v>809</v>
      </c>
      <c r="F100" s="25" t="s">
        <v>576</v>
      </c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V100" s="25"/>
      <c r="X100" s="25"/>
      <c r="Y100" s="25"/>
      <c r="AG100" s="1003"/>
    </row>
    <row r="101" spans="5:33" s="24" customFormat="1" hidden="1">
      <c r="E101" s="24">
        <v>810</v>
      </c>
      <c r="F101" s="25" t="s">
        <v>576</v>
      </c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V101" s="25"/>
      <c r="X101" s="25"/>
      <c r="Y101" s="25"/>
      <c r="AG101" s="1003"/>
    </row>
    <row r="102" spans="5:33" s="24" customFormat="1" hidden="1">
      <c r="E102" s="24">
        <v>811</v>
      </c>
      <c r="F102" s="25" t="s">
        <v>576</v>
      </c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V102" s="25"/>
      <c r="X102" s="25"/>
      <c r="Y102" s="25"/>
      <c r="AG102" s="1003"/>
    </row>
    <row r="103" spans="5:33" s="24" customFormat="1" hidden="1">
      <c r="E103" s="24">
        <v>812</v>
      </c>
      <c r="F103" s="25" t="s">
        <v>576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V103" s="25"/>
      <c r="X103" s="25"/>
      <c r="Y103" s="25"/>
      <c r="AG103" s="1003"/>
    </row>
    <row r="104" spans="5:33" s="24" customFormat="1" hidden="1">
      <c r="E104" s="24">
        <v>801</v>
      </c>
      <c r="F104" s="25" t="s">
        <v>576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V104" s="25"/>
      <c r="X104" s="25"/>
      <c r="Y104" s="25"/>
      <c r="AG104" s="1003"/>
    </row>
    <row r="105" spans="5:33" s="24" customFormat="1" hidden="1">
      <c r="E105" s="24">
        <v>802</v>
      </c>
      <c r="F105" s="25" t="s">
        <v>576</v>
      </c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V105" s="25"/>
      <c r="X105" s="25"/>
      <c r="Y105" s="25"/>
      <c r="AG105" s="1003"/>
    </row>
    <row r="106" spans="5:33" s="24" customFormat="1" hidden="1">
      <c r="E106" s="24">
        <v>803</v>
      </c>
      <c r="F106" s="25" t="s">
        <v>576</v>
      </c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V106" s="25"/>
      <c r="X106" s="25"/>
      <c r="Y106" s="25"/>
      <c r="AG106" s="1003"/>
    </row>
    <row r="107" spans="5:33" s="24" customFormat="1" hidden="1">
      <c r="E107" s="24">
        <v>804</v>
      </c>
      <c r="F107" s="25" t="s">
        <v>576</v>
      </c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V107" s="25"/>
      <c r="X107" s="25"/>
      <c r="Y107" s="25"/>
      <c r="AG107" s="1003"/>
    </row>
    <row r="108" spans="5:33" s="24" customFormat="1" hidden="1">
      <c r="E108" s="24">
        <v>805</v>
      </c>
      <c r="F108" s="25" t="s">
        <v>576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V108" s="25"/>
      <c r="X108" s="25"/>
      <c r="Y108" s="25"/>
      <c r="AG108" s="1003"/>
    </row>
    <row r="109" spans="5:33" s="24" customFormat="1" hidden="1">
      <c r="E109" s="24">
        <v>806</v>
      </c>
      <c r="F109" s="25" t="s">
        <v>576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V109" s="25"/>
      <c r="X109" s="25"/>
      <c r="Y109" s="25"/>
      <c r="AG109" s="1003"/>
    </row>
    <row r="110" spans="5:33" s="24" customFormat="1" hidden="1">
      <c r="E110" s="24">
        <v>807</v>
      </c>
      <c r="F110" s="25" t="s">
        <v>576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V110" s="25"/>
      <c r="X110" s="25"/>
      <c r="Y110" s="25"/>
      <c r="AG110" s="1003"/>
    </row>
    <row r="111" spans="5:33" s="24" customFormat="1" hidden="1">
      <c r="E111" s="24">
        <v>908</v>
      </c>
      <c r="F111" s="25" t="s">
        <v>576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V111" s="25"/>
      <c r="X111" s="25"/>
      <c r="Y111" s="25"/>
      <c r="AG111" s="1003"/>
    </row>
    <row r="112" spans="5:33" s="24" customFormat="1" hidden="1">
      <c r="E112" s="24">
        <v>909</v>
      </c>
      <c r="F112" s="25" t="s">
        <v>576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V112" s="25"/>
      <c r="X112" s="25"/>
      <c r="Y112" s="25"/>
      <c r="AG112" s="1003"/>
    </row>
    <row r="113" spans="5:33" s="24" customFormat="1" hidden="1">
      <c r="E113" s="24">
        <v>910</v>
      </c>
      <c r="F113" s="25" t="s">
        <v>576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V113" s="25"/>
      <c r="X113" s="25"/>
      <c r="Y113" s="25"/>
      <c r="AG113" s="1003"/>
    </row>
    <row r="114" spans="5:33" s="24" customFormat="1" hidden="1">
      <c r="E114" s="24">
        <v>911</v>
      </c>
      <c r="F114" s="25" t="s">
        <v>576</v>
      </c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V114" s="25"/>
      <c r="X114" s="25"/>
      <c r="Y114" s="25"/>
      <c r="AG114" s="1003"/>
    </row>
    <row r="115" spans="5:33" s="24" customFormat="1" hidden="1">
      <c r="E115" s="24">
        <v>912</v>
      </c>
      <c r="F115" s="25" t="s">
        <v>576</v>
      </c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V115" s="25"/>
      <c r="X115" s="25"/>
      <c r="Y115" s="25"/>
      <c r="AG115" s="1003"/>
    </row>
    <row r="116" spans="5:33" s="24" customFormat="1" hidden="1">
      <c r="E116" s="24">
        <v>901</v>
      </c>
      <c r="F116" s="25" t="s">
        <v>576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V116" s="25"/>
      <c r="X116" s="25"/>
      <c r="Y116" s="25"/>
      <c r="AG116" s="1003"/>
    </row>
    <row r="117" spans="5:33" s="24" customFormat="1" hidden="1">
      <c r="E117" s="24">
        <v>902</v>
      </c>
      <c r="F117" s="25" t="s">
        <v>576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V117" s="25"/>
      <c r="X117" s="25"/>
      <c r="Y117" s="25"/>
      <c r="AG117" s="1003"/>
    </row>
    <row r="118" spans="5:33" s="24" customFormat="1" hidden="1">
      <c r="E118" s="24">
        <v>903</v>
      </c>
      <c r="F118" s="25" t="s">
        <v>576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V118" s="25"/>
      <c r="X118" s="25"/>
      <c r="Y118" s="25"/>
      <c r="AG118" s="1003"/>
    </row>
    <row r="119" spans="5:33" s="24" customFormat="1" hidden="1">
      <c r="E119" s="24">
        <v>904</v>
      </c>
      <c r="F119" s="25" t="s">
        <v>576</v>
      </c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V119" s="25"/>
      <c r="X119" s="25"/>
      <c r="Y119" s="25"/>
      <c r="AG119" s="1003"/>
    </row>
    <row r="120" spans="5:33" s="24" customFormat="1" hidden="1">
      <c r="E120" s="24">
        <v>905</v>
      </c>
      <c r="F120" s="25" t="s">
        <v>576</v>
      </c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V120" s="25"/>
      <c r="X120" s="25"/>
      <c r="Y120" s="25"/>
      <c r="AG120" s="1003"/>
    </row>
    <row r="121" spans="5:33" s="24" customFormat="1" hidden="1">
      <c r="E121" s="24">
        <v>906</v>
      </c>
      <c r="F121" s="25" t="s">
        <v>576</v>
      </c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V121" s="25"/>
      <c r="X121" s="25"/>
      <c r="Y121" s="25"/>
      <c r="AG121" s="1003"/>
    </row>
    <row r="122" spans="5:33" s="24" customFormat="1" hidden="1">
      <c r="E122" s="24">
        <v>907</v>
      </c>
      <c r="F122" s="25" t="s">
        <v>576</v>
      </c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V122" s="25"/>
      <c r="X122" s="25"/>
      <c r="Y122" s="25"/>
      <c r="AG122" s="1003"/>
    </row>
    <row r="123" spans="5:33" ht="5" hidden="1" customHeight="1"/>
    <row r="124" spans="5:33" hidden="1"/>
    <row r="125" spans="5:33" hidden="1"/>
  </sheetData>
  <sheetProtection password="CADC" sheet="1" objects="1" scenarios="1" formatRows="0" selectLockedCells="1"/>
  <mergeCells count="54">
    <mergeCell ref="B9:D9"/>
    <mergeCell ref="E9:AE9"/>
    <mergeCell ref="B8:D8"/>
    <mergeCell ref="E8:G8"/>
    <mergeCell ref="H8:K8"/>
    <mergeCell ref="L8:N8"/>
    <mergeCell ref="O8:Q8"/>
    <mergeCell ref="Y8:AA8"/>
    <mergeCell ref="H6:K6"/>
    <mergeCell ref="L6:N6"/>
    <mergeCell ref="O6:Q6"/>
    <mergeCell ref="Y6:AA6"/>
    <mergeCell ref="B7:D7"/>
    <mergeCell ref="E7:G7"/>
    <mergeCell ref="H7:K7"/>
    <mergeCell ref="L7:N7"/>
    <mergeCell ref="O7:Q7"/>
    <mergeCell ref="Y7:AA7"/>
    <mergeCell ref="AD4:AE4"/>
    <mergeCell ref="B5:E5"/>
    <mergeCell ref="F5:G5"/>
    <mergeCell ref="H5:K5"/>
    <mergeCell ref="L5:N5"/>
    <mergeCell ref="O5:Q5"/>
    <mergeCell ref="R5:X8"/>
    <mergeCell ref="Y5:AA5"/>
    <mergeCell ref="AB5:AE8"/>
    <mergeCell ref="B6:D6"/>
    <mergeCell ref="AD3:AE3"/>
    <mergeCell ref="B4:G4"/>
    <mergeCell ref="H4:K4"/>
    <mergeCell ref="L4:N4"/>
    <mergeCell ref="O4:Q4"/>
    <mergeCell ref="R4:S4"/>
    <mergeCell ref="T4:U4"/>
    <mergeCell ref="V4:X4"/>
    <mergeCell ref="Y4:AA4"/>
    <mergeCell ref="AB4:AC4"/>
    <mergeCell ref="V2:X2"/>
    <mergeCell ref="Y2:AA3"/>
    <mergeCell ref="AB2:AC2"/>
    <mergeCell ref="AD2:AE2"/>
    <mergeCell ref="B3:G3"/>
    <mergeCell ref="H3:K3"/>
    <mergeCell ref="R3:S3"/>
    <mergeCell ref="T3:U3"/>
    <mergeCell ref="V3:X3"/>
    <mergeCell ref="AB3:AC3"/>
    <mergeCell ref="B2:G2"/>
    <mergeCell ref="H2:K2"/>
    <mergeCell ref="L2:N3"/>
    <mergeCell ref="O2:Q3"/>
    <mergeCell ref="R2:S2"/>
    <mergeCell ref="T2:U2"/>
  </mergeCells>
  <phoneticPr fontId="1" type="noConversion"/>
  <conditionalFormatting sqref="L7:N7">
    <cfRule type="containsText" dxfId="5" priority="5" operator="containsText" text="＞切截數">
      <formula>NOT(ISERROR(SEARCH("＞切截數",L7)))</formula>
    </cfRule>
    <cfRule type="containsText" dxfId="4" priority="6" operator="containsText" text="≦切截數">
      <formula>NOT(ISERROR(SEARCH("≦切截數",L7)))</formula>
    </cfRule>
  </conditionalFormatting>
  <conditionalFormatting sqref="O7:Q7">
    <cfRule type="containsText" dxfId="3" priority="2" operator="containsText" text="＞切截數">
      <formula>NOT(ISERROR(SEARCH("＞切截數",O7)))</formula>
    </cfRule>
    <cfRule type="containsText" dxfId="2" priority="4" operator="containsText" text="≦切截數">
      <formula>NOT(ISERROR(SEARCH("≦切截數",O7)))</formula>
    </cfRule>
  </conditionalFormatting>
  <conditionalFormatting sqref="Y7:AA7">
    <cfRule type="containsText" dxfId="1" priority="1" operator="containsText" text="≦切截數">
      <formula>NOT(ISERROR(SEARCH("≦切截數",Y7)))</formula>
    </cfRule>
    <cfRule type="containsText" dxfId="0" priority="3" operator="containsText" text="＞切截數">
      <formula>NOT(ISERROR(SEARCH("＞切截數",Y7)))</formula>
    </cfRule>
  </conditionalFormatting>
  <pageMargins left="0" right="0" top="0.15748031496062992" bottom="0.15748031496062992" header="0.31496062992125984" footer="0.31496062992125984"/>
  <pageSetup paperSize="9" scale="91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AF120"/>
  <sheetViews>
    <sheetView zoomScaleNormal="100" workbookViewId="0">
      <selection activeCell="Z4" sqref="Z4:AA4"/>
    </sheetView>
  </sheetViews>
  <sheetFormatPr defaultRowHeight="17"/>
  <cols>
    <col min="1" max="1" width="0.1796875" customWidth="1"/>
    <col min="2" max="31" width="3.6328125" customWidth="1"/>
    <col min="32" max="32" width="0.36328125" hidden="1" customWidth="1"/>
    <col min="33" max="33" width="0" hidden="1" customWidth="1"/>
  </cols>
  <sheetData>
    <row r="1" spans="2:31" ht="1" customHeight="1">
      <c r="B1" s="23"/>
    </row>
    <row r="2" spans="2:31" ht="1" customHeight="1" thickBot="1">
      <c r="B2" s="23"/>
    </row>
    <row r="3" spans="2:31" ht="17.5" thickBot="1">
      <c r="B3" s="218" t="s">
        <v>118</v>
      </c>
      <c r="C3" s="219"/>
      <c r="D3" s="219"/>
      <c r="E3" s="219"/>
      <c r="F3" s="276"/>
      <c r="G3" s="425" t="s">
        <v>12</v>
      </c>
      <c r="H3" s="426"/>
      <c r="I3" s="427"/>
      <c r="J3" s="428" t="s">
        <v>13</v>
      </c>
      <c r="K3" s="429"/>
      <c r="L3" s="430"/>
      <c r="M3" s="448" t="s">
        <v>119</v>
      </c>
      <c r="N3" s="449"/>
      <c r="O3" s="432" t="s">
        <v>120</v>
      </c>
      <c r="P3" s="433"/>
      <c r="Q3" s="434"/>
      <c r="R3" s="454" t="s">
        <v>121</v>
      </c>
      <c r="S3" s="450" t="s">
        <v>122</v>
      </c>
      <c r="T3" s="451"/>
      <c r="U3" s="450" t="s">
        <v>123</v>
      </c>
      <c r="V3" s="451"/>
      <c r="W3" s="456" t="s">
        <v>124</v>
      </c>
      <c r="X3" s="462"/>
      <c r="Y3" s="454" t="s">
        <v>125</v>
      </c>
      <c r="Z3" s="450" t="s">
        <v>122</v>
      </c>
      <c r="AA3" s="451"/>
      <c r="AB3" s="450" t="s">
        <v>123</v>
      </c>
      <c r="AC3" s="451"/>
      <c r="AD3" s="456" t="s">
        <v>124</v>
      </c>
      <c r="AE3" s="457"/>
    </row>
    <row r="4" spans="2:31" ht="14" customHeight="1" thickBot="1">
      <c r="B4" s="435" t="s">
        <v>126</v>
      </c>
      <c r="C4" s="436"/>
      <c r="D4" s="436"/>
      <c r="E4" s="436"/>
      <c r="F4" s="437"/>
      <c r="G4" s="413"/>
      <c r="H4" s="431"/>
      <c r="I4" s="414"/>
      <c r="J4" s="41"/>
      <c r="K4" s="42"/>
      <c r="L4" s="42"/>
      <c r="M4" s="441" t="str">
        <f>IF(AND(K9&gt;100,F6*K4&gt;0,F6&lt;10,K4&lt;13),VLOOKUP(K9,E13:S120,3,FALSE),"")</f>
        <v/>
      </c>
      <c r="N4" s="442"/>
      <c r="O4" s="445" t="s">
        <v>127</v>
      </c>
      <c r="P4" s="446"/>
      <c r="Q4" s="447"/>
      <c r="R4" s="455"/>
      <c r="S4" s="458"/>
      <c r="T4" s="459"/>
      <c r="U4" s="452" t="str">
        <f>IF(LEN(TRIM(S4))&gt;0,S4/20,"")</f>
        <v/>
      </c>
      <c r="V4" s="453"/>
      <c r="W4" s="460" t="str">
        <f>IF(AND(NOT(LEN(TRIM(S4))=0),S4&lt;21),C9,"")</f>
        <v/>
      </c>
      <c r="X4" s="461"/>
      <c r="Y4" s="455"/>
      <c r="Z4" s="458"/>
      <c r="AA4" s="459"/>
      <c r="AB4" s="452" t="str">
        <f>IF(LEN(TRIM(Z4))&gt;0,Z4/18,"")</f>
        <v/>
      </c>
      <c r="AC4" s="453"/>
      <c r="AD4" s="460" t="str">
        <f>IF(AND(LEN(TRIM(Z4))&gt;0,Z4&lt;19),C10,"")</f>
        <v/>
      </c>
      <c r="AE4" s="467"/>
    </row>
    <row r="5" spans="2:31" ht="14" customHeight="1">
      <c r="B5" s="438"/>
      <c r="C5" s="439"/>
      <c r="D5" s="439"/>
      <c r="E5" s="439"/>
      <c r="F5" s="440"/>
      <c r="G5" s="468" t="str">
        <f>IF(AND(F6=2,K4&gt;7,K4&lt;11), "學齡過小數據僅參考","")</f>
        <v/>
      </c>
      <c r="H5" s="469"/>
      <c r="I5" s="469"/>
      <c r="J5" s="469"/>
      <c r="K5" s="469"/>
      <c r="L5" s="470"/>
      <c r="M5" s="443" t="s">
        <v>128</v>
      </c>
      <c r="N5" s="444"/>
      <c r="O5" s="471" t="s">
        <v>526</v>
      </c>
      <c r="P5" s="472"/>
      <c r="Q5" s="472"/>
      <c r="R5" s="472"/>
      <c r="S5" s="472"/>
      <c r="T5" s="472"/>
      <c r="U5" s="472"/>
      <c r="V5" s="472"/>
      <c r="W5" s="472"/>
      <c r="X5" s="472"/>
      <c r="Y5" s="472"/>
      <c r="Z5" s="472"/>
      <c r="AA5" s="472"/>
      <c r="AB5" s="472"/>
      <c r="AC5" s="472"/>
      <c r="AD5" s="472"/>
      <c r="AE5" s="473"/>
    </row>
    <row r="6" spans="2:31" ht="14" customHeight="1" thickBot="1">
      <c r="B6" s="257" t="s">
        <v>17</v>
      </c>
      <c r="C6" s="258"/>
      <c r="D6" s="258"/>
      <c r="E6" s="259"/>
      <c r="F6" s="66"/>
      <c r="G6" s="463" t="s">
        <v>24</v>
      </c>
      <c r="H6" s="464"/>
      <c r="I6" s="464"/>
      <c r="J6" s="465"/>
      <c r="K6" s="260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466"/>
    </row>
    <row r="7" spans="2:31" ht="7" hidden="1" customHeight="1">
      <c r="B7" s="23"/>
    </row>
    <row r="8" spans="2:31" s="24" customFormat="1" hidden="1">
      <c r="W8" s="30"/>
      <c r="X8" s="30"/>
      <c r="Y8" s="30"/>
      <c r="Z8" s="31"/>
      <c r="AA8" s="31"/>
      <c r="AB8" s="30"/>
      <c r="AC8" s="30"/>
      <c r="AD8" s="30"/>
      <c r="AE8" s="30"/>
    </row>
    <row r="9" spans="2:31" s="24" customFormat="1" hidden="1">
      <c r="B9" s="24" t="s">
        <v>29</v>
      </c>
      <c r="C9" s="67" t="str">
        <f>IF(S4&lt;9,"未達小四",IF(AND(S4&gt;8,S4&lt;13),"小四低分",IF(S4=13,"小五低分",IF(AND(S4&gt;13,S4&lt;16),"小六低分",IF(S4&gt;15,"中高分組")))))</f>
        <v>未達小四</v>
      </c>
      <c r="E9" s="68"/>
      <c r="F9" s="34" t="str">
        <f>IF(S5&lt;9,"未達小四",IF(AND(S5&gt;8,S5&lt;13),"小四低分",IF(S5=13,"小五低分",IF(AND(S5&gt;13,S5&lt;16),"小六低分",IF(S5&gt;15,"中高分組")))))</f>
        <v>未達小四</v>
      </c>
      <c r="H9" s="69"/>
      <c r="J9" s="70" t="s">
        <v>28</v>
      </c>
      <c r="K9" s="34">
        <f>F6*100+K4</f>
        <v>0</v>
      </c>
      <c r="W9" s="30"/>
      <c r="X9" s="30"/>
      <c r="Y9" s="30"/>
      <c r="Z9" s="31"/>
      <c r="AA9" s="31"/>
      <c r="AB9" s="30"/>
      <c r="AC9" s="30"/>
      <c r="AD9" s="30"/>
      <c r="AE9" s="30"/>
    </row>
    <row r="10" spans="2:31" s="24" customFormat="1" hidden="1">
      <c r="C10" s="67" t="str">
        <f>IF(Z4&lt;9,"未達小二",IF(Z4&gt;8,"小三低分"))</f>
        <v>未達小二</v>
      </c>
      <c r="E10" s="68"/>
      <c r="F10" s="34" t="str">
        <f>IF(Z5&lt;9,"未達小二",IF(Z5&gt;8,"小三低分"))</f>
        <v>未達小二</v>
      </c>
      <c r="J10" s="30"/>
      <c r="W10" s="30"/>
      <c r="X10" s="30"/>
      <c r="Y10" s="30"/>
      <c r="Z10" s="31"/>
      <c r="AA10" s="31"/>
      <c r="AB10" s="30"/>
      <c r="AC10" s="30"/>
      <c r="AD10" s="30"/>
      <c r="AE10" s="30"/>
    </row>
    <row r="11" spans="2:31" s="24" customFormat="1" hidden="1">
      <c r="E11" s="68"/>
      <c r="J11" s="30"/>
      <c r="W11" s="30"/>
      <c r="X11" s="30"/>
      <c r="Y11" s="30"/>
      <c r="Z11" s="31"/>
      <c r="AA11" s="31"/>
      <c r="AB11" s="30"/>
      <c r="AC11" s="30"/>
      <c r="AD11" s="30"/>
      <c r="AE11" s="30"/>
    </row>
    <row r="12" spans="2:31" s="24" customFormat="1" hidden="1">
      <c r="B12" s="24" t="s">
        <v>28</v>
      </c>
      <c r="F12" s="25" t="s">
        <v>26</v>
      </c>
      <c r="G12" s="25" t="s">
        <v>29</v>
      </c>
      <c r="H12" s="25" t="s">
        <v>30</v>
      </c>
      <c r="I12" s="25" t="s">
        <v>31</v>
      </c>
      <c r="J12" s="25" t="s">
        <v>32</v>
      </c>
      <c r="K12" s="25" t="s">
        <v>33</v>
      </c>
      <c r="L12" s="25" t="s">
        <v>34</v>
      </c>
      <c r="M12" s="25" t="s">
        <v>35</v>
      </c>
      <c r="N12" s="25" t="s">
        <v>36</v>
      </c>
      <c r="O12" s="25" t="s">
        <v>37</v>
      </c>
      <c r="P12" s="25" t="s">
        <v>38</v>
      </c>
      <c r="Q12" s="25" t="s">
        <v>39</v>
      </c>
      <c r="R12" s="25" t="s">
        <v>40</v>
      </c>
      <c r="S12" s="25" t="s">
        <v>41</v>
      </c>
      <c r="T12" s="25" t="s">
        <v>42</v>
      </c>
      <c r="V12" s="25" t="s">
        <v>43</v>
      </c>
      <c r="X12" s="25" t="s">
        <v>44</v>
      </c>
    </row>
    <row r="13" spans="2:31" s="24" customFormat="1" hidden="1">
      <c r="B13" s="34">
        <v>1</v>
      </c>
      <c r="C13" s="35" t="s">
        <v>45</v>
      </c>
      <c r="E13" s="24">
        <v>108</v>
      </c>
      <c r="F13" s="36" t="s">
        <v>46</v>
      </c>
      <c r="G13" s="36" t="s">
        <v>46</v>
      </c>
      <c r="H13" s="36">
        <v>0</v>
      </c>
      <c r="I13" s="36" t="s">
        <v>46</v>
      </c>
      <c r="J13" s="36" t="s">
        <v>46</v>
      </c>
      <c r="K13" s="36" t="s">
        <v>46</v>
      </c>
      <c r="L13" s="36" t="s">
        <v>46</v>
      </c>
      <c r="M13" s="25" t="s">
        <v>47</v>
      </c>
      <c r="N13" s="25" t="s">
        <v>48</v>
      </c>
      <c r="O13" s="36" t="s">
        <v>46</v>
      </c>
      <c r="P13" s="36" t="s">
        <v>46</v>
      </c>
      <c r="Q13" s="36" t="s">
        <v>46</v>
      </c>
      <c r="R13" s="25" t="s">
        <v>49</v>
      </c>
      <c r="S13" s="25" t="s">
        <v>50</v>
      </c>
      <c r="T13" s="36" t="s">
        <v>46</v>
      </c>
      <c r="V13" s="36" t="s">
        <v>46</v>
      </c>
      <c r="X13" s="37" t="s">
        <v>51</v>
      </c>
      <c r="Y13" s="37" t="s">
        <v>51</v>
      </c>
    </row>
    <row r="14" spans="2:31" s="24" customFormat="1" hidden="1">
      <c r="B14" s="34">
        <v>2</v>
      </c>
      <c r="C14" s="35" t="s">
        <v>52</v>
      </c>
      <c r="E14" s="24">
        <v>109</v>
      </c>
      <c r="F14" s="36" t="s">
        <v>46</v>
      </c>
      <c r="G14" s="36" t="s">
        <v>46</v>
      </c>
      <c r="H14" s="36">
        <v>0</v>
      </c>
      <c r="I14" s="36" t="s">
        <v>46</v>
      </c>
      <c r="J14" s="36" t="s">
        <v>46</v>
      </c>
      <c r="K14" s="36" t="s">
        <v>46</v>
      </c>
      <c r="L14" s="36" t="s">
        <v>46</v>
      </c>
      <c r="M14" s="25" t="s">
        <v>47</v>
      </c>
      <c r="N14" s="25" t="s">
        <v>48</v>
      </c>
      <c r="O14" s="36" t="s">
        <v>46</v>
      </c>
      <c r="P14" s="36" t="s">
        <v>46</v>
      </c>
      <c r="Q14" s="36" t="s">
        <v>46</v>
      </c>
      <c r="R14" s="25" t="s">
        <v>49</v>
      </c>
      <c r="S14" s="25" t="s">
        <v>50</v>
      </c>
      <c r="T14" s="36" t="s">
        <v>46</v>
      </c>
      <c r="V14" s="36" t="s">
        <v>46</v>
      </c>
      <c r="X14" s="37" t="s">
        <v>51</v>
      </c>
      <c r="Y14" s="37" t="s">
        <v>51</v>
      </c>
    </row>
    <row r="15" spans="2:31" s="24" customFormat="1" hidden="1">
      <c r="B15" s="34">
        <v>3</v>
      </c>
      <c r="C15" s="35" t="s">
        <v>53</v>
      </c>
      <c r="E15" s="24">
        <v>110</v>
      </c>
      <c r="F15" s="36" t="s">
        <v>46</v>
      </c>
      <c r="G15" s="36" t="s">
        <v>46</v>
      </c>
      <c r="H15" s="36">
        <v>0</v>
      </c>
      <c r="I15" s="36" t="s">
        <v>46</v>
      </c>
      <c r="J15" s="36" t="s">
        <v>46</v>
      </c>
      <c r="K15" s="36" t="s">
        <v>46</v>
      </c>
      <c r="L15" s="36" t="s">
        <v>46</v>
      </c>
      <c r="M15" s="25" t="s">
        <v>47</v>
      </c>
      <c r="N15" s="25" t="s">
        <v>48</v>
      </c>
      <c r="O15" s="36" t="s">
        <v>46</v>
      </c>
      <c r="P15" s="36" t="s">
        <v>46</v>
      </c>
      <c r="Q15" s="36" t="s">
        <v>46</v>
      </c>
      <c r="R15" s="25" t="s">
        <v>49</v>
      </c>
      <c r="S15" s="25" t="s">
        <v>50</v>
      </c>
      <c r="T15" s="36" t="s">
        <v>46</v>
      </c>
      <c r="V15" s="36" t="s">
        <v>46</v>
      </c>
      <c r="X15" s="37" t="s">
        <v>51</v>
      </c>
      <c r="Y15" s="37" t="s">
        <v>51</v>
      </c>
    </row>
    <row r="16" spans="2:31" s="24" customFormat="1" hidden="1">
      <c r="B16" s="34">
        <v>4</v>
      </c>
      <c r="C16" s="35" t="s">
        <v>54</v>
      </c>
      <c r="E16" s="24">
        <v>111</v>
      </c>
      <c r="F16" s="25" t="s">
        <v>50</v>
      </c>
      <c r="G16" s="36" t="s">
        <v>46</v>
      </c>
      <c r="H16" s="36">
        <v>0</v>
      </c>
      <c r="I16" s="36" t="s">
        <v>46</v>
      </c>
      <c r="J16" s="25" t="s">
        <v>48</v>
      </c>
      <c r="K16" s="25" t="s">
        <v>55</v>
      </c>
      <c r="L16" s="25" t="s">
        <v>48</v>
      </c>
      <c r="M16" s="25" t="s">
        <v>47</v>
      </c>
      <c r="N16" s="25" t="s">
        <v>48</v>
      </c>
      <c r="O16" s="36" t="s">
        <v>46</v>
      </c>
      <c r="P16" s="36" t="s">
        <v>46</v>
      </c>
      <c r="Q16" s="25" t="s">
        <v>50</v>
      </c>
      <c r="R16" s="25" t="s">
        <v>49</v>
      </c>
      <c r="S16" s="25" t="s">
        <v>50</v>
      </c>
      <c r="T16" s="25">
        <v>11</v>
      </c>
      <c r="V16" s="25" t="s">
        <v>50</v>
      </c>
      <c r="X16" s="37" t="s">
        <v>51</v>
      </c>
      <c r="Y16" s="37" t="s">
        <v>51</v>
      </c>
    </row>
    <row r="17" spans="2:25" s="24" customFormat="1" hidden="1">
      <c r="B17" s="34">
        <v>5</v>
      </c>
      <c r="C17" s="35" t="s">
        <v>56</v>
      </c>
      <c r="E17" s="24">
        <v>112</v>
      </c>
      <c r="F17" s="25" t="s">
        <v>50</v>
      </c>
      <c r="G17" s="36" t="s">
        <v>46</v>
      </c>
      <c r="H17" s="36">
        <v>0</v>
      </c>
      <c r="I17" s="36" t="s">
        <v>46</v>
      </c>
      <c r="J17" s="25" t="s">
        <v>48</v>
      </c>
      <c r="K17" s="25" t="s">
        <v>55</v>
      </c>
      <c r="L17" s="25" t="s">
        <v>48</v>
      </c>
      <c r="M17" s="25" t="s">
        <v>47</v>
      </c>
      <c r="N17" s="25" t="s">
        <v>48</v>
      </c>
      <c r="O17" s="36" t="s">
        <v>46</v>
      </c>
      <c r="P17" s="36" t="s">
        <v>46</v>
      </c>
      <c r="Q17" s="25" t="s">
        <v>50</v>
      </c>
      <c r="R17" s="25" t="s">
        <v>49</v>
      </c>
      <c r="S17" s="25" t="s">
        <v>50</v>
      </c>
      <c r="T17" s="25">
        <v>11</v>
      </c>
      <c r="V17" s="25" t="s">
        <v>50</v>
      </c>
      <c r="X17" s="37" t="s">
        <v>51</v>
      </c>
      <c r="Y17" s="37" t="s">
        <v>51</v>
      </c>
    </row>
    <row r="18" spans="2:25" s="24" customFormat="1" hidden="1">
      <c r="B18" s="34">
        <v>6</v>
      </c>
      <c r="C18" s="35" t="s">
        <v>57</v>
      </c>
      <c r="E18" s="24">
        <v>101</v>
      </c>
      <c r="F18" s="25" t="s">
        <v>50</v>
      </c>
      <c r="G18" s="36" t="s">
        <v>46</v>
      </c>
      <c r="H18" s="36">
        <v>0</v>
      </c>
      <c r="I18" s="36" t="s">
        <v>46</v>
      </c>
      <c r="J18" s="25" t="s">
        <v>48</v>
      </c>
      <c r="K18" s="25" t="s">
        <v>55</v>
      </c>
      <c r="L18" s="25" t="s">
        <v>48</v>
      </c>
      <c r="M18" s="25" t="s">
        <v>47</v>
      </c>
      <c r="N18" s="25" t="s">
        <v>48</v>
      </c>
      <c r="O18" s="36" t="s">
        <v>46</v>
      </c>
      <c r="P18" s="36" t="s">
        <v>46</v>
      </c>
      <c r="Q18" s="25" t="s">
        <v>50</v>
      </c>
      <c r="R18" s="25" t="s">
        <v>49</v>
      </c>
      <c r="S18" s="25" t="s">
        <v>50</v>
      </c>
      <c r="T18" s="25">
        <v>11</v>
      </c>
      <c r="V18" s="25" t="s">
        <v>50</v>
      </c>
      <c r="X18" s="37" t="s">
        <v>51</v>
      </c>
      <c r="Y18" s="37" t="s">
        <v>51</v>
      </c>
    </row>
    <row r="19" spans="2:25" s="24" customFormat="1" hidden="1">
      <c r="B19" s="34">
        <v>7</v>
      </c>
      <c r="C19" s="35" t="s">
        <v>58</v>
      </c>
      <c r="E19" s="24">
        <v>102</v>
      </c>
      <c r="F19" s="25" t="s">
        <v>50</v>
      </c>
      <c r="G19" s="36" t="s">
        <v>46</v>
      </c>
      <c r="H19" s="36">
        <v>0</v>
      </c>
      <c r="I19" s="36" t="s">
        <v>46</v>
      </c>
      <c r="J19" s="25" t="s">
        <v>48</v>
      </c>
      <c r="K19" s="25" t="s">
        <v>55</v>
      </c>
      <c r="L19" s="25" t="s">
        <v>59</v>
      </c>
      <c r="M19" s="25" t="s">
        <v>47</v>
      </c>
      <c r="N19" s="25" t="s">
        <v>59</v>
      </c>
      <c r="O19" s="36" t="s">
        <v>46</v>
      </c>
      <c r="P19" s="36" t="s">
        <v>46</v>
      </c>
      <c r="Q19" s="25" t="s">
        <v>50</v>
      </c>
      <c r="R19" s="25" t="s">
        <v>49</v>
      </c>
      <c r="S19" s="25" t="s">
        <v>50</v>
      </c>
      <c r="T19" s="25">
        <v>11</v>
      </c>
      <c r="V19" s="25" t="s">
        <v>50</v>
      </c>
      <c r="X19" s="37" t="s">
        <v>51</v>
      </c>
      <c r="Y19" s="37" t="s">
        <v>51</v>
      </c>
    </row>
    <row r="20" spans="2:25" s="24" customFormat="1" hidden="1">
      <c r="B20" s="34">
        <v>8</v>
      </c>
      <c r="C20" s="35" t="s">
        <v>60</v>
      </c>
      <c r="E20" s="24">
        <v>103</v>
      </c>
      <c r="F20" s="25" t="s">
        <v>50</v>
      </c>
      <c r="G20" s="36" t="s">
        <v>46</v>
      </c>
      <c r="H20" s="36">
        <v>0</v>
      </c>
      <c r="I20" s="36" t="s">
        <v>46</v>
      </c>
      <c r="J20" s="25" t="s">
        <v>48</v>
      </c>
      <c r="K20" s="25" t="s">
        <v>55</v>
      </c>
      <c r="L20" s="25" t="s">
        <v>59</v>
      </c>
      <c r="M20" s="25" t="s">
        <v>47</v>
      </c>
      <c r="N20" s="25" t="s">
        <v>59</v>
      </c>
      <c r="O20" s="36" t="s">
        <v>46</v>
      </c>
      <c r="P20" s="36" t="s">
        <v>46</v>
      </c>
      <c r="Q20" s="25" t="s">
        <v>50</v>
      </c>
      <c r="R20" s="25" t="s">
        <v>49</v>
      </c>
      <c r="S20" s="25" t="s">
        <v>50</v>
      </c>
      <c r="T20" s="25">
        <v>11</v>
      </c>
      <c r="V20" s="25" t="s">
        <v>50</v>
      </c>
      <c r="X20" s="37" t="s">
        <v>51</v>
      </c>
      <c r="Y20" s="37" t="s">
        <v>51</v>
      </c>
    </row>
    <row r="21" spans="2:25" s="24" customFormat="1" hidden="1">
      <c r="B21" s="34">
        <v>9</v>
      </c>
      <c r="C21" s="35" t="s">
        <v>61</v>
      </c>
      <c r="E21" s="24">
        <v>104</v>
      </c>
      <c r="F21" s="25" t="s">
        <v>50</v>
      </c>
      <c r="G21" s="36" t="s">
        <v>46</v>
      </c>
      <c r="H21" s="36">
        <v>0</v>
      </c>
      <c r="I21" s="36" t="s">
        <v>46</v>
      </c>
      <c r="J21" s="25" t="s">
        <v>48</v>
      </c>
      <c r="K21" s="25" t="s">
        <v>55</v>
      </c>
      <c r="L21" s="25" t="s">
        <v>59</v>
      </c>
      <c r="M21" s="25" t="s">
        <v>47</v>
      </c>
      <c r="N21" s="25" t="s">
        <v>59</v>
      </c>
      <c r="O21" s="36" t="s">
        <v>46</v>
      </c>
      <c r="P21" s="36" t="s">
        <v>46</v>
      </c>
      <c r="Q21" s="25" t="s">
        <v>50</v>
      </c>
      <c r="R21" s="25" t="s">
        <v>49</v>
      </c>
      <c r="S21" s="25" t="s">
        <v>50</v>
      </c>
      <c r="T21" s="25">
        <v>11</v>
      </c>
      <c r="V21" s="25" t="s">
        <v>50</v>
      </c>
      <c r="X21" s="37" t="s">
        <v>51</v>
      </c>
      <c r="Y21" s="37" t="s">
        <v>51</v>
      </c>
    </row>
    <row r="22" spans="2:25" s="24" customFormat="1" hidden="1">
      <c r="E22" s="24">
        <v>105</v>
      </c>
      <c r="F22" s="25" t="s">
        <v>50</v>
      </c>
      <c r="G22" s="36" t="s">
        <v>46</v>
      </c>
      <c r="H22" s="36">
        <v>0</v>
      </c>
      <c r="I22" s="36" t="s">
        <v>46</v>
      </c>
      <c r="J22" s="25" t="s">
        <v>59</v>
      </c>
      <c r="K22" s="25" t="s">
        <v>55</v>
      </c>
      <c r="L22" s="25" t="s">
        <v>59</v>
      </c>
      <c r="M22" s="25" t="s">
        <v>47</v>
      </c>
      <c r="N22" s="25" t="s">
        <v>59</v>
      </c>
      <c r="O22" s="36" t="s">
        <v>46</v>
      </c>
      <c r="P22" s="36" t="s">
        <v>46</v>
      </c>
      <c r="Q22" s="25" t="s">
        <v>50</v>
      </c>
      <c r="R22" s="25" t="s">
        <v>49</v>
      </c>
      <c r="S22" s="25" t="s">
        <v>50</v>
      </c>
      <c r="T22" s="25">
        <v>11</v>
      </c>
      <c r="V22" s="25" t="s">
        <v>50</v>
      </c>
      <c r="X22" s="37" t="s">
        <v>51</v>
      </c>
      <c r="Y22" s="37" t="s">
        <v>51</v>
      </c>
    </row>
    <row r="23" spans="2:25" s="24" customFormat="1" hidden="1">
      <c r="E23" s="24">
        <v>106</v>
      </c>
      <c r="F23" s="25" t="s">
        <v>50</v>
      </c>
      <c r="G23" s="36" t="s">
        <v>46</v>
      </c>
      <c r="H23" s="36">
        <v>0</v>
      </c>
      <c r="I23" s="36" t="s">
        <v>46</v>
      </c>
      <c r="J23" s="25" t="s">
        <v>59</v>
      </c>
      <c r="K23" s="25" t="s">
        <v>55</v>
      </c>
      <c r="L23" s="25" t="s">
        <v>59</v>
      </c>
      <c r="M23" s="25" t="s">
        <v>47</v>
      </c>
      <c r="N23" s="25" t="s">
        <v>59</v>
      </c>
      <c r="O23" s="36" t="s">
        <v>46</v>
      </c>
      <c r="P23" s="36" t="s">
        <v>46</v>
      </c>
      <c r="Q23" s="25" t="s">
        <v>50</v>
      </c>
      <c r="R23" s="25" t="s">
        <v>49</v>
      </c>
      <c r="S23" s="25" t="s">
        <v>50</v>
      </c>
      <c r="T23" s="25">
        <v>11</v>
      </c>
      <c r="V23" s="25" t="s">
        <v>50</v>
      </c>
      <c r="X23" s="37" t="s">
        <v>51</v>
      </c>
      <c r="Y23" s="37" t="s">
        <v>51</v>
      </c>
    </row>
    <row r="24" spans="2:25" s="24" customFormat="1" hidden="1">
      <c r="E24" s="24">
        <v>107</v>
      </c>
      <c r="F24" s="25" t="s">
        <v>50</v>
      </c>
      <c r="G24" s="36" t="s">
        <v>46</v>
      </c>
      <c r="H24" s="36">
        <v>0</v>
      </c>
      <c r="I24" s="36" t="s">
        <v>46</v>
      </c>
      <c r="J24" s="25" t="s">
        <v>59</v>
      </c>
      <c r="K24" s="25" t="s">
        <v>55</v>
      </c>
      <c r="L24" s="25" t="s">
        <v>59</v>
      </c>
      <c r="M24" s="25" t="s">
        <v>47</v>
      </c>
      <c r="N24" s="25" t="s">
        <v>59</v>
      </c>
      <c r="O24" s="36" t="s">
        <v>46</v>
      </c>
      <c r="P24" s="36" t="s">
        <v>46</v>
      </c>
      <c r="Q24" s="25" t="s">
        <v>50</v>
      </c>
      <c r="R24" s="25" t="s">
        <v>49</v>
      </c>
      <c r="S24" s="25" t="s">
        <v>50</v>
      </c>
      <c r="T24" s="25">
        <v>11</v>
      </c>
      <c r="V24" s="25" t="s">
        <v>50</v>
      </c>
      <c r="X24" s="37" t="s">
        <v>51</v>
      </c>
      <c r="Y24" s="37" t="s">
        <v>51</v>
      </c>
    </row>
    <row r="25" spans="2:25" s="24" customFormat="1" hidden="1">
      <c r="E25" s="24">
        <v>208</v>
      </c>
      <c r="F25" s="25" t="s">
        <v>50</v>
      </c>
      <c r="G25" s="25" t="s">
        <v>66</v>
      </c>
      <c r="H25" s="36">
        <v>0</v>
      </c>
      <c r="I25" s="37" t="s">
        <v>62</v>
      </c>
      <c r="J25" s="25" t="s">
        <v>59</v>
      </c>
      <c r="K25" s="25" t="s">
        <v>55</v>
      </c>
      <c r="L25" s="25" t="s">
        <v>63</v>
      </c>
      <c r="M25" s="25" t="s">
        <v>64</v>
      </c>
      <c r="N25" s="25" t="s">
        <v>63</v>
      </c>
      <c r="O25" s="25">
        <v>21</v>
      </c>
      <c r="P25" s="25" t="s">
        <v>65</v>
      </c>
      <c r="Q25" s="25" t="s">
        <v>65</v>
      </c>
      <c r="R25" s="25" t="s">
        <v>49</v>
      </c>
      <c r="S25" s="25" t="s">
        <v>65</v>
      </c>
      <c r="T25" s="25">
        <v>21</v>
      </c>
      <c r="V25" s="25" t="s">
        <v>65</v>
      </c>
      <c r="X25" s="37" t="s">
        <v>51</v>
      </c>
      <c r="Y25" s="37" t="s">
        <v>51</v>
      </c>
    </row>
    <row r="26" spans="2:25" s="24" customFormat="1" hidden="1">
      <c r="E26" s="24">
        <v>209</v>
      </c>
      <c r="F26" s="25" t="s">
        <v>50</v>
      </c>
      <c r="G26" s="25" t="s">
        <v>66</v>
      </c>
      <c r="H26" s="36">
        <v>0</v>
      </c>
      <c r="I26" s="37" t="s">
        <v>62</v>
      </c>
      <c r="J26" s="25" t="s">
        <v>59</v>
      </c>
      <c r="K26" s="25" t="s">
        <v>55</v>
      </c>
      <c r="L26" s="25" t="s">
        <v>63</v>
      </c>
      <c r="M26" s="25" t="s">
        <v>64</v>
      </c>
      <c r="N26" s="25" t="s">
        <v>63</v>
      </c>
      <c r="O26" s="25">
        <v>21</v>
      </c>
      <c r="P26" s="25" t="s">
        <v>65</v>
      </c>
      <c r="Q26" s="25" t="s">
        <v>65</v>
      </c>
      <c r="R26" s="25" t="s">
        <v>49</v>
      </c>
      <c r="S26" s="25" t="s">
        <v>65</v>
      </c>
      <c r="T26" s="25">
        <v>21</v>
      </c>
      <c r="V26" s="25" t="s">
        <v>65</v>
      </c>
      <c r="X26" s="37" t="s">
        <v>51</v>
      </c>
      <c r="Y26" s="37" t="s">
        <v>51</v>
      </c>
    </row>
    <row r="27" spans="2:25" s="24" customFormat="1" hidden="1">
      <c r="E27" s="24">
        <v>210</v>
      </c>
      <c r="F27" s="25" t="s">
        <v>50</v>
      </c>
      <c r="G27" s="25" t="s">
        <v>66</v>
      </c>
      <c r="H27" s="36">
        <v>0</v>
      </c>
      <c r="I27" s="37" t="s">
        <v>62</v>
      </c>
      <c r="J27" s="25" t="s">
        <v>59</v>
      </c>
      <c r="K27" s="25" t="s">
        <v>55</v>
      </c>
      <c r="L27" s="25" t="s">
        <v>63</v>
      </c>
      <c r="M27" s="25" t="s">
        <v>64</v>
      </c>
      <c r="N27" s="25" t="s">
        <v>63</v>
      </c>
      <c r="O27" s="25">
        <v>21</v>
      </c>
      <c r="P27" s="25" t="s">
        <v>65</v>
      </c>
      <c r="Q27" s="25" t="s">
        <v>65</v>
      </c>
      <c r="R27" s="25" t="s">
        <v>49</v>
      </c>
      <c r="S27" s="25" t="s">
        <v>65</v>
      </c>
      <c r="T27" s="25">
        <v>21</v>
      </c>
      <c r="V27" s="25" t="s">
        <v>65</v>
      </c>
      <c r="X27" s="37" t="s">
        <v>51</v>
      </c>
      <c r="Y27" s="37" t="s">
        <v>51</v>
      </c>
    </row>
    <row r="28" spans="2:25" s="24" customFormat="1" hidden="1">
      <c r="E28" s="24">
        <v>211</v>
      </c>
      <c r="F28" s="25" t="s">
        <v>65</v>
      </c>
      <c r="G28" s="25" t="s">
        <v>66</v>
      </c>
      <c r="H28" s="25">
        <v>2</v>
      </c>
      <c r="I28" s="25" t="s">
        <v>65</v>
      </c>
      <c r="J28" s="25" t="s">
        <v>63</v>
      </c>
      <c r="K28" s="25" t="s">
        <v>55</v>
      </c>
      <c r="L28" s="25" t="s">
        <v>63</v>
      </c>
      <c r="M28" s="25" t="s">
        <v>64</v>
      </c>
      <c r="N28" s="25" t="s">
        <v>63</v>
      </c>
      <c r="O28" s="25">
        <v>21</v>
      </c>
      <c r="P28" s="25" t="s">
        <v>65</v>
      </c>
      <c r="Q28" s="25" t="s">
        <v>65</v>
      </c>
      <c r="R28" s="25" t="s">
        <v>49</v>
      </c>
      <c r="S28" s="25" t="s">
        <v>65</v>
      </c>
      <c r="T28" s="25">
        <v>21</v>
      </c>
      <c r="V28" s="25" t="s">
        <v>65</v>
      </c>
      <c r="X28" s="37" t="s">
        <v>51</v>
      </c>
      <c r="Y28" s="37" t="s">
        <v>51</v>
      </c>
    </row>
    <row r="29" spans="2:25" s="24" customFormat="1" hidden="1">
      <c r="E29" s="24">
        <v>212</v>
      </c>
      <c r="F29" s="25" t="s">
        <v>65</v>
      </c>
      <c r="G29" s="25" t="s">
        <v>66</v>
      </c>
      <c r="H29" s="25">
        <v>2</v>
      </c>
      <c r="I29" s="25" t="s">
        <v>65</v>
      </c>
      <c r="J29" s="25" t="s">
        <v>63</v>
      </c>
      <c r="K29" s="25" t="s">
        <v>55</v>
      </c>
      <c r="L29" s="25" t="s">
        <v>63</v>
      </c>
      <c r="M29" s="25" t="s">
        <v>64</v>
      </c>
      <c r="N29" s="25" t="s">
        <v>63</v>
      </c>
      <c r="O29" s="25">
        <v>21</v>
      </c>
      <c r="P29" s="25" t="s">
        <v>65</v>
      </c>
      <c r="Q29" s="25" t="s">
        <v>65</v>
      </c>
      <c r="R29" s="25" t="s">
        <v>49</v>
      </c>
      <c r="S29" s="25" t="s">
        <v>65</v>
      </c>
      <c r="T29" s="25">
        <v>21</v>
      </c>
      <c r="V29" s="25" t="s">
        <v>65</v>
      </c>
      <c r="X29" s="25" t="s">
        <v>65</v>
      </c>
      <c r="Y29" s="25" t="s">
        <v>67</v>
      </c>
    </row>
    <row r="30" spans="2:25" s="24" customFormat="1" hidden="1">
      <c r="E30" s="24">
        <v>201</v>
      </c>
      <c r="F30" s="25" t="s">
        <v>65</v>
      </c>
      <c r="G30" s="25" t="s">
        <v>66</v>
      </c>
      <c r="H30" s="25">
        <v>2</v>
      </c>
      <c r="I30" s="25" t="s">
        <v>65</v>
      </c>
      <c r="J30" s="25" t="s">
        <v>63</v>
      </c>
      <c r="K30" s="25" t="s">
        <v>55</v>
      </c>
      <c r="L30" s="25" t="s">
        <v>63</v>
      </c>
      <c r="M30" s="25" t="s">
        <v>64</v>
      </c>
      <c r="N30" s="25" t="s">
        <v>63</v>
      </c>
      <c r="O30" s="25">
        <v>21</v>
      </c>
      <c r="P30" s="25" t="s">
        <v>65</v>
      </c>
      <c r="Q30" s="25" t="s">
        <v>65</v>
      </c>
      <c r="R30" s="25" t="s">
        <v>49</v>
      </c>
      <c r="S30" s="25" t="s">
        <v>65</v>
      </c>
      <c r="T30" s="25">
        <v>21</v>
      </c>
      <c r="V30" s="25" t="s">
        <v>65</v>
      </c>
      <c r="X30" s="25" t="s">
        <v>65</v>
      </c>
      <c r="Y30" s="25" t="s">
        <v>67</v>
      </c>
    </row>
    <row r="31" spans="2:25" s="24" customFormat="1" hidden="1">
      <c r="E31" s="24">
        <v>202</v>
      </c>
      <c r="F31" s="25" t="s">
        <v>65</v>
      </c>
      <c r="G31" s="25" t="s">
        <v>66</v>
      </c>
      <c r="H31" s="25">
        <v>2</v>
      </c>
      <c r="I31" s="25" t="s">
        <v>65</v>
      </c>
      <c r="J31" s="25" t="s">
        <v>63</v>
      </c>
      <c r="K31" s="25" t="s">
        <v>55</v>
      </c>
      <c r="L31" s="25" t="s">
        <v>68</v>
      </c>
      <c r="M31" s="25" t="s">
        <v>64</v>
      </c>
      <c r="N31" s="25" t="s">
        <v>68</v>
      </c>
      <c r="O31" s="25">
        <v>21</v>
      </c>
      <c r="P31" s="25" t="s">
        <v>65</v>
      </c>
      <c r="Q31" s="25" t="s">
        <v>65</v>
      </c>
      <c r="R31" s="25" t="s">
        <v>49</v>
      </c>
      <c r="S31" s="25" t="s">
        <v>65</v>
      </c>
      <c r="T31" s="25">
        <v>21</v>
      </c>
      <c r="V31" s="25" t="s">
        <v>65</v>
      </c>
      <c r="X31" s="25" t="s">
        <v>65</v>
      </c>
      <c r="Y31" s="25" t="s">
        <v>67</v>
      </c>
    </row>
    <row r="32" spans="2:25" s="24" customFormat="1" hidden="1">
      <c r="E32" s="24">
        <v>203</v>
      </c>
      <c r="F32" s="25" t="s">
        <v>65</v>
      </c>
      <c r="G32" s="25" t="s">
        <v>66</v>
      </c>
      <c r="H32" s="25">
        <v>2</v>
      </c>
      <c r="I32" s="25" t="s">
        <v>65</v>
      </c>
      <c r="J32" s="25" t="s">
        <v>63</v>
      </c>
      <c r="K32" s="25" t="s">
        <v>55</v>
      </c>
      <c r="L32" s="25" t="s">
        <v>68</v>
      </c>
      <c r="M32" s="25" t="s">
        <v>64</v>
      </c>
      <c r="N32" s="25" t="s">
        <v>68</v>
      </c>
      <c r="O32" s="25">
        <v>21</v>
      </c>
      <c r="P32" s="25" t="s">
        <v>65</v>
      </c>
      <c r="Q32" s="25" t="s">
        <v>65</v>
      </c>
      <c r="R32" s="25" t="s">
        <v>49</v>
      </c>
      <c r="S32" s="25" t="s">
        <v>65</v>
      </c>
      <c r="T32" s="25">
        <v>21</v>
      </c>
      <c r="V32" s="25" t="s">
        <v>65</v>
      </c>
      <c r="X32" s="25" t="s">
        <v>65</v>
      </c>
      <c r="Y32" s="25" t="s">
        <v>67</v>
      </c>
    </row>
    <row r="33" spans="5:25" s="24" customFormat="1" hidden="1">
      <c r="E33" s="24">
        <v>204</v>
      </c>
      <c r="F33" s="25" t="s">
        <v>65</v>
      </c>
      <c r="G33" s="25" t="s">
        <v>66</v>
      </c>
      <c r="H33" s="25">
        <v>2</v>
      </c>
      <c r="I33" s="25" t="s">
        <v>65</v>
      </c>
      <c r="J33" s="25" t="s">
        <v>63</v>
      </c>
      <c r="K33" s="25" t="s">
        <v>55</v>
      </c>
      <c r="L33" s="25" t="s">
        <v>68</v>
      </c>
      <c r="M33" s="25" t="s">
        <v>64</v>
      </c>
      <c r="N33" s="25" t="s">
        <v>68</v>
      </c>
      <c r="O33" s="25">
        <v>21</v>
      </c>
      <c r="P33" s="25" t="s">
        <v>65</v>
      </c>
      <c r="Q33" s="25" t="s">
        <v>65</v>
      </c>
      <c r="R33" s="25" t="s">
        <v>49</v>
      </c>
      <c r="S33" s="25" t="s">
        <v>65</v>
      </c>
      <c r="T33" s="25">
        <v>21</v>
      </c>
      <c r="V33" s="25" t="s">
        <v>65</v>
      </c>
      <c r="X33" s="25" t="s">
        <v>65</v>
      </c>
      <c r="Y33" s="25" t="s">
        <v>67</v>
      </c>
    </row>
    <row r="34" spans="5:25" s="24" customFormat="1" hidden="1">
      <c r="E34" s="24">
        <v>205</v>
      </c>
      <c r="F34" s="25" t="s">
        <v>65</v>
      </c>
      <c r="G34" s="25" t="s">
        <v>66</v>
      </c>
      <c r="H34" s="25">
        <v>2</v>
      </c>
      <c r="I34" s="25" t="s">
        <v>65</v>
      </c>
      <c r="J34" s="25" t="s">
        <v>68</v>
      </c>
      <c r="K34" s="25" t="s">
        <v>55</v>
      </c>
      <c r="L34" s="25" t="s">
        <v>68</v>
      </c>
      <c r="M34" s="25" t="s">
        <v>64</v>
      </c>
      <c r="N34" s="25" t="s">
        <v>68</v>
      </c>
      <c r="O34" s="25">
        <v>21</v>
      </c>
      <c r="P34" s="25" t="s">
        <v>65</v>
      </c>
      <c r="Q34" s="25" t="s">
        <v>65</v>
      </c>
      <c r="R34" s="25" t="s">
        <v>49</v>
      </c>
      <c r="S34" s="25" t="s">
        <v>65</v>
      </c>
      <c r="T34" s="25">
        <v>21</v>
      </c>
      <c r="V34" s="25" t="s">
        <v>65</v>
      </c>
      <c r="X34" s="25" t="s">
        <v>65</v>
      </c>
      <c r="Y34" s="25" t="s">
        <v>67</v>
      </c>
    </row>
    <row r="35" spans="5:25" s="24" customFormat="1" hidden="1">
      <c r="E35" s="24">
        <v>206</v>
      </c>
      <c r="F35" s="25" t="s">
        <v>65</v>
      </c>
      <c r="G35" s="25" t="s">
        <v>66</v>
      </c>
      <c r="H35" s="25">
        <v>2</v>
      </c>
      <c r="I35" s="25" t="s">
        <v>65</v>
      </c>
      <c r="J35" s="25" t="s">
        <v>68</v>
      </c>
      <c r="K35" s="25" t="s">
        <v>55</v>
      </c>
      <c r="L35" s="25" t="s">
        <v>68</v>
      </c>
      <c r="M35" s="25" t="s">
        <v>64</v>
      </c>
      <c r="N35" s="25" t="s">
        <v>68</v>
      </c>
      <c r="O35" s="25">
        <v>21</v>
      </c>
      <c r="P35" s="25" t="s">
        <v>65</v>
      </c>
      <c r="Q35" s="25" t="s">
        <v>65</v>
      </c>
      <c r="R35" s="25" t="s">
        <v>49</v>
      </c>
      <c r="S35" s="25" t="s">
        <v>65</v>
      </c>
      <c r="T35" s="25">
        <v>21</v>
      </c>
      <c r="V35" s="25" t="s">
        <v>65</v>
      </c>
      <c r="X35" s="25" t="s">
        <v>65</v>
      </c>
      <c r="Y35" s="25" t="s">
        <v>67</v>
      </c>
    </row>
    <row r="36" spans="5:25" s="24" customFormat="1" hidden="1">
      <c r="E36" s="24">
        <v>207</v>
      </c>
      <c r="F36" s="25" t="s">
        <v>65</v>
      </c>
      <c r="G36" s="25" t="s">
        <v>66</v>
      </c>
      <c r="H36" s="25">
        <v>2</v>
      </c>
      <c r="I36" s="25" t="s">
        <v>65</v>
      </c>
      <c r="J36" s="25" t="s">
        <v>68</v>
      </c>
      <c r="K36" s="25" t="s">
        <v>55</v>
      </c>
      <c r="L36" s="25" t="s">
        <v>68</v>
      </c>
      <c r="M36" s="25" t="s">
        <v>64</v>
      </c>
      <c r="N36" s="25" t="s">
        <v>68</v>
      </c>
      <c r="O36" s="25">
        <v>21</v>
      </c>
      <c r="P36" s="25" t="s">
        <v>65</v>
      </c>
      <c r="Q36" s="25" t="s">
        <v>65</v>
      </c>
      <c r="R36" s="25" t="s">
        <v>49</v>
      </c>
      <c r="S36" s="25" t="s">
        <v>65</v>
      </c>
      <c r="T36" s="25">
        <v>21</v>
      </c>
      <c r="V36" s="25" t="s">
        <v>65</v>
      </c>
      <c r="X36" s="25" t="s">
        <v>65</v>
      </c>
      <c r="Y36" s="25" t="s">
        <v>67</v>
      </c>
    </row>
    <row r="37" spans="5:25" s="24" customFormat="1" hidden="1">
      <c r="E37" s="24">
        <v>308</v>
      </c>
      <c r="F37" s="25" t="s">
        <v>65</v>
      </c>
      <c r="G37" s="25" t="s">
        <v>66</v>
      </c>
      <c r="H37" s="25">
        <v>2</v>
      </c>
      <c r="I37" s="25" t="s">
        <v>65</v>
      </c>
      <c r="J37" s="25" t="s">
        <v>68</v>
      </c>
      <c r="K37" s="25" t="s">
        <v>69</v>
      </c>
      <c r="L37" s="25" t="s">
        <v>70</v>
      </c>
      <c r="M37" s="25" t="s">
        <v>71</v>
      </c>
      <c r="N37" s="25" t="s">
        <v>70</v>
      </c>
      <c r="O37" s="25">
        <v>31</v>
      </c>
      <c r="P37" s="25" t="s">
        <v>70</v>
      </c>
      <c r="Q37" s="25" t="s">
        <v>70</v>
      </c>
      <c r="R37" s="25" t="s">
        <v>72</v>
      </c>
      <c r="S37" s="25" t="s">
        <v>70</v>
      </c>
      <c r="T37" s="25">
        <v>31</v>
      </c>
      <c r="V37" s="25" t="s">
        <v>70</v>
      </c>
      <c r="X37" s="25" t="s">
        <v>70</v>
      </c>
      <c r="Y37" s="25" t="s">
        <v>73</v>
      </c>
    </row>
    <row r="38" spans="5:25" s="24" customFormat="1" hidden="1">
      <c r="E38" s="24">
        <v>309</v>
      </c>
      <c r="F38" s="25" t="s">
        <v>65</v>
      </c>
      <c r="G38" s="25" t="s">
        <v>66</v>
      </c>
      <c r="H38" s="25">
        <v>2</v>
      </c>
      <c r="I38" s="25" t="s">
        <v>65</v>
      </c>
      <c r="J38" s="25" t="s">
        <v>68</v>
      </c>
      <c r="K38" s="25" t="s">
        <v>69</v>
      </c>
      <c r="L38" s="25" t="s">
        <v>70</v>
      </c>
      <c r="M38" s="25" t="s">
        <v>71</v>
      </c>
      <c r="N38" s="25" t="s">
        <v>70</v>
      </c>
      <c r="O38" s="25">
        <v>31</v>
      </c>
      <c r="P38" s="25" t="s">
        <v>70</v>
      </c>
      <c r="Q38" s="25" t="s">
        <v>70</v>
      </c>
      <c r="R38" s="25" t="s">
        <v>72</v>
      </c>
      <c r="S38" s="25" t="s">
        <v>70</v>
      </c>
      <c r="T38" s="25">
        <v>31</v>
      </c>
      <c r="V38" s="25" t="s">
        <v>70</v>
      </c>
      <c r="X38" s="25" t="s">
        <v>70</v>
      </c>
      <c r="Y38" s="25" t="s">
        <v>73</v>
      </c>
    </row>
    <row r="39" spans="5:25" s="24" customFormat="1" hidden="1">
      <c r="E39" s="24">
        <v>310</v>
      </c>
      <c r="F39" s="25" t="s">
        <v>65</v>
      </c>
      <c r="G39" s="25" t="s">
        <v>66</v>
      </c>
      <c r="H39" s="25">
        <v>2</v>
      </c>
      <c r="I39" s="25" t="s">
        <v>65</v>
      </c>
      <c r="J39" s="25" t="s">
        <v>68</v>
      </c>
      <c r="K39" s="25" t="s">
        <v>69</v>
      </c>
      <c r="L39" s="25" t="s">
        <v>70</v>
      </c>
      <c r="M39" s="25" t="s">
        <v>71</v>
      </c>
      <c r="N39" s="25" t="s">
        <v>70</v>
      </c>
      <c r="O39" s="25">
        <v>31</v>
      </c>
      <c r="P39" s="25" t="s">
        <v>70</v>
      </c>
      <c r="Q39" s="25" t="s">
        <v>70</v>
      </c>
      <c r="R39" s="25" t="s">
        <v>72</v>
      </c>
      <c r="S39" s="25" t="s">
        <v>70</v>
      </c>
      <c r="T39" s="25">
        <v>31</v>
      </c>
      <c r="V39" s="25" t="s">
        <v>70</v>
      </c>
      <c r="X39" s="25" t="s">
        <v>70</v>
      </c>
      <c r="Y39" s="25" t="s">
        <v>73</v>
      </c>
    </row>
    <row r="40" spans="5:25" s="24" customFormat="1" hidden="1">
      <c r="E40" s="24">
        <v>311</v>
      </c>
      <c r="F40" s="25" t="s">
        <v>70</v>
      </c>
      <c r="G40" s="25" t="s">
        <v>66</v>
      </c>
      <c r="H40" s="25">
        <v>3</v>
      </c>
      <c r="I40" s="25" t="s">
        <v>70</v>
      </c>
      <c r="J40" s="25" t="s">
        <v>74</v>
      </c>
      <c r="K40" s="25" t="s">
        <v>69</v>
      </c>
      <c r="L40" s="25" t="s">
        <v>70</v>
      </c>
      <c r="M40" s="25" t="s">
        <v>71</v>
      </c>
      <c r="N40" s="25" t="s">
        <v>70</v>
      </c>
      <c r="O40" s="25">
        <v>31</v>
      </c>
      <c r="P40" s="25" t="s">
        <v>70</v>
      </c>
      <c r="Q40" s="25" t="s">
        <v>70</v>
      </c>
      <c r="R40" s="25" t="s">
        <v>72</v>
      </c>
      <c r="S40" s="25" t="s">
        <v>70</v>
      </c>
      <c r="T40" s="25">
        <v>31</v>
      </c>
      <c r="V40" s="25" t="s">
        <v>70</v>
      </c>
      <c r="X40" s="25" t="s">
        <v>70</v>
      </c>
      <c r="Y40" s="25" t="s">
        <v>73</v>
      </c>
    </row>
    <row r="41" spans="5:25" s="24" customFormat="1" hidden="1">
      <c r="E41" s="24">
        <v>312</v>
      </c>
      <c r="F41" s="25" t="s">
        <v>70</v>
      </c>
      <c r="G41" s="25" t="s">
        <v>66</v>
      </c>
      <c r="H41" s="25">
        <v>3</v>
      </c>
      <c r="I41" s="25" t="s">
        <v>70</v>
      </c>
      <c r="J41" s="25" t="s">
        <v>74</v>
      </c>
      <c r="K41" s="25" t="s">
        <v>69</v>
      </c>
      <c r="L41" s="25" t="s">
        <v>70</v>
      </c>
      <c r="M41" s="25" t="s">
        <v>71</v>
      </c>
      <c r="N41" s="25" t="s">
        <v>70</v>
      </c>
      <c r="O41" s="25">
        <v>31</v>
      </c>
      <c r="P41" s="25" t="s">
        <v>70</v>
      </c>
      <c r="Q41" s="25" t="s">
        <v>70</v>
      </c>
      <c r="R41" s="25" t="s">
        <v>72</v>
      </c>
      <c r="S41" s="25" t="s">
        <v>70</v>
      </c>
      <c r="T41" s="25">
        <v>31</v>
      </c>
      <c r="V41" s="25" t="s">
        <v>70</v>
      </c>
      <c r="X41" s="25" t="s">
        <v>70</v>
      </c>
      <c r="Y41" s="25" t="s">
        <v>73</v>
      </c>
    </row>
    <row r="42" spans="5:25" s="24" customFormat="1" hidden="1">
      <c r="E42" s="24">
        <v>301</v>
      </c>
      <c r="F42" s="25" t="s">
        <v>70</v>
      </c>
      <c r="G42" s="25" t="s">
        <v>66</v>
      </c>
      <c r="H42" s="25">
        <v>3</v>
      </c>
      <c r="I42" s="25" t="s">
        <v>70</v>
      </c>
      <c r="J42" s="25" t="s">
        <v>74</v>
      </c>
      <c r="K42" s="25" t="s">
        <v>69</v>
      </c>
      <c r="L42" s="25" t="s">
        <v>70</v>
      </c>
      <c r="M42" s="25" t="s">
        <v>71</v>
      </c>
      <c r="N42" s="25" t="s">
        <v>70</v>
      </c>
      <c r="O42" s="25">
        <v>31</v>
      </c>
      <c r="P42" s="25" t="s">
        <v>70</v>
      </c>
      <c r="Q42" s="25" t="s">
        <v>70</v>
      </c>
      <c r="R42" s="25" t="s">
        <v>72</v>
      </c>
      <c r="S42" s="25" t="s">
        <v>70</v>
      </c>
      <c r="T42" s="25">
        <v>31</v>
      </c>
      <c r="V42" s="25" t="s">
        <v>70</v>
      </c>
      <c r="X42" s="25" t="s">
        <v>70</v>
      </c>
      <c r="Y42" s="25" t="s">
        <v>73</v>
      </c>
    </row>
    <row r="43" spans="5:25" s="24" customFormat="1" hidden="1">
      <c r="E43" s="24">
        <v>302</v>
      </c>
      <c r="F43" s="25" t="s">
        <v>70</v>
      </c>
      <c r="G43" s="25" t="s">
        <v>66</v>
      </c>
      <c r="H43" s="25">
        <v>3</v>
      </c>
      <c r="I43" s="25" t="s">
        <v>70</v>
      </c>
      <c r="J43" s="25" t="s">
        <v>74</v>
      </c>
      <c r="K43" s="25" t="s">
        <v>69</v>
      </c>
      <c r="L43" s="25" t="s">
        <v>70</v>
      </c>
      <c r="M43" s="25" t="s">
        <v>71</v>
      </c>
      <c r="N43" s="25" t="s">
        <v>70</v>
      </c>
      <c r="O43" s="25">
        <v>31</v>
      </c>
      <c r="P43" s="25" t="s">
        <v>70</v>
      </c>
      <c r="Q43" s="25" t="s">
        <v>70</v>
      </c>
      <c r="R43" s="25" t="s">
        <v>72</v>
      </c>
      <c r="S43" s="25" t="s">
        <v>70</v>
      </c>
      <c r="T43" s="25">
        <v>31</v>
      </c>
      <c r="V43" s="25" t="s">
        <v>70</v>
      </c>
      <c r="X43" s="25" t="s">
        <v>70</v>
      </c>
      <c r="Y43" s="25" t="s">
        <v>73</v>
      </c>
    </row>
    <row r="44" spans="5:25" s="24" customFormat="1" hidden="1">
      <c r="E44" s="24">
        <v>303</v>
      </c>
      <c r="F44" s="25" t="s">
        <v>70</v>
      </c>
      <c r="G44" s="25" t="s">
        <v>66</v>
      </c>
      <c r="H44" s="25">
        <v>3</v>
      </c>
      <c r="I44" s="25" t="s">
        <v>70</v>
      </c>
      <c r="J44" s="25" t="s">
        <v>74</v>
      </c>
      <c r="K44" s="25" t="s">
        <v>69</v>
      </c>
      <c r="L44" s="25" t="s">
        <v>70</v>
      </c>
      <c r="M44" s="25" t="s">
        <v>71</v>
      </c>
      <c r="N44" s="25" t="s">
        <v>70</v>
      </c>
      <c r="O44" s="25">
        <v>31</v>
      </c>
      <c r="P44" s="25" t="s">
        <v>70</v>
      </c>
      <c r="Q44" s="25" t="s">
        <v>70</v>
      </c>
      <c r="R44" s="25" t="s">
        <v>72</v>
      </c>
      <c r="S44" s="25" t="s">
        <v>70</v>
      </c>
      <c r="T44" s="25">
        <v>31</v>
      </c>
      <c r="V44" s="25" t="s">
        <v>70</v>
      </c>
      <c r="X44" s="25" t="s">
        <v>70</v>
      </c>
      <c r="Y44" s="25" t="s">
        <v>73</v>
      </c>
    </row>
    <row r="45" spans="5:25" s="24" customFormat="1" hidden="1">
      <c r="E45" s="24">
        <v>304</v>
      </c>
      <c r="F45" s="25" t="s">
        <v>70</v>
      </c>
      <c r="G45" s="25" t="s">
        <v>66</v>
      </c>
      <c r="H45" s="25">
        <v>3</v>
      </c>
      <c r="I45" s="25" t="s">
        <v>70</v>
      </c>
      <c r="J45" s="25" t="s">
        <v>74</v>
      </c>
      <c r="K45" s="25" t="s">
        <v>69</v>
      </c>
      <c r="L45" s="25" t="s">
        <v>70</v>
      </c>
      <c r="M45" s="25" t="s">
        <v>71</v>
      </c>
      <c r="N45" s="25" t="s">
        <v>70</v>
      </c>
      <c r="O45" s="25">
        <v>31</v>
      </c>
      <c r="P45" s="25" t="s">
        <v>70</v>
      </c>
      <c r="Q45" s="25" t="s">
        <v>70</v>
      </c>
      <c r="R45" s="25" t="s">
        <v>72</v>
      </c>
      <c r="S45" s="25" t="s">
        <v>70</v>
      </c>
      <c r="T45" s="25">
        <v>31</v>
      </c>
      <c r="V45" s="25" t="s">
        <v>70</v>
      </c>
      <c r="X45" s="25" t="s">
        <v>70</v>
      </c>
      <c r="Y45" s="25" t="s">
        <v>73</v>
      </c>
    </row>
    <row r="46" spans="5:25" s="24" customFormat="1" hidden="1">
      <c r="E46" s="24">
        <v>305</v>
      </c>
      <c r="F46" s="25" t="s">
        <v>70</v>
      </c>
      <c r="G46" s="25" t="s">
        <v>66</v>
      </c>
      <c r="H46" s="25">
        <v>3</v>
      </c>
      <c r="I46" s="25" t="s">
        <v>70</v>
      </c>
      <c r="J46" s="25" t="s">
        <v>74</v>
      </c>
      <c r="K46" s="25" t="s">
        <v>69</v>
      </c>
      <c r="L46" s="25" t="s">
        <v>70</v>
      </c>
      <c r="M46" s="25" t="s">
        <v>71</v>
      </c>
      <c r="N46" s="25" t="s">
        <v>70</v>
      </c>
      <c r="O46" s="25">
        <v>31</v>
      </c>
      <c r="P46" s="25" t="s">
        <v>70</v>
      </c>
      <c r="Q46" s="25" t="s">
        <v>70</v>
      </c>
      <c r="R46" s="25" t="s">
        <v>72</v>
      </c>
      <c r="S46" s="25" t="s">
        <v>70</v>
      </c>
      <c r="T46" s="25">
        <v>31</v>
      </c>
      <c r="V46" s="25" t="s">
        <v>70</v>
      </c>
      <c r="X46" s="25" t="s">
        <v>70</v>
      </c>
      <c r="Y46" s="25" t="s">
        <v>73</v>
      </c>
    </row>
    <row r="47" spans="5:25" s="24" customFormat="1" hidden="1">
      <c r="E47" s="24">
        <v>306</v>
      </c>
      <c r="F47" s="25" t="s">
        <v>70</v>
      </c>
      <c r="G47" s="25" t="s">
        <v>66</v>
      </c>
      <c r="H47" s="25">
        <v>3</v>
      </c>
      <c r="I47" s="25" t="s">
        <v>70</v>
      </c>
      <c r="J47" s="25" t="s">
        <v>74</v>
      </c>
      <c r="K47" s="25" t="s">
        <v>69</v>
      </c>
      <c r="L47" s="25" t="s">
        <v>70</v>
      </c>
      <c r="M47" s="25" t="s">
        <v>71</v>
      </c>
      <c r="N47" s="25" t="s">
        <v>70</v>
      </c>
      <c r="O47" s="25">
        <v>31</v>
      </c>
      <c r="P47" s="25" t="s">
        <v>70</v>
      </c>
      <c r="Q47" s="25" t="s">
        <v>70</v>
      </c>
      <c r="R47" s="25" t="s">
        <v>72</v>
      </c>
      <c r="S47" s="25" t="s">
        <v>70</v>
      </c>
      <c r="T47" s="25">
        <v>31</v>
      </c>
      <c r="V47" s="25" t="s">
        <v>70</v>
      </c>
      <c r="X47" s="25" t="s">
        <v>70</v>
      </c>
      <c r="Y47" s="25" t="s">
        <v>73</v>
      </c>
    </row>
    <row r="48" spans="5:25" s="24" customFormat="1" hidden="1">
      <c r="E48" s="24">
        <v>307</v>
      </c>
      <c r="F48" s="25" t="s">
        <v>70</v>
      </c>
      <c r="G48" s="25" t="s">
        <v>66</v>
      </c>
      <c r="H48" s="25">
        <v>3</v>
      </c>
      <c r="I48" s="25" t="s">
        <v>70</v>
      </c>
      <c r="J48" s="25" t="s">
        <v>74</v>
      </c>
      <c r="K48" s="25" t="s">
        <v>69</v>
      </c>
      <c r="L48" s="25" t="s">
        <v>70</v>
      </c>
      <c r="M48" s="25" t="s">
        <v>71</v>
      </c>
      <c r="N48" s="25" t="s">
        <v>70</v>
      </c>
      <c r="O48" s="25">
        <v>31</v>
      </c>
      <c r="P48" s="25" t="s">
        <v>70</v>
      </c>
      <c r="Q48" s="25" t="s">
        <v>70</v>
      </c>
      <c r="R48" s="25" t="s">
        <v>72</v>
      </c>
      <c r="S48" s="25" t="s">
        <v>70</v>
      </c>
      <c r="T48" s="25">
        <v>31</v>
      </c>
      <c r="V48" s="25" t="s">
        <v>70</v>
      </c>
      <c r="X48" s="25" t="s">
        <v>70</v>
      </c>
      <c r="Y48" s="25" t="s">
        <v>73</v>
      </c>
    </row>
    <row r="49" spans="5:25" s="24" customFormat="1" hidden="1">
      <c r="E49" s="24">
        <v>408</v>
      </c>
      <c r="F49" s="25" t="s">
        <v>70</v>
      </c>
      <c r="G49" s="25" t="s">
        <v>66</v>
      </c>
      <c r="H49" s="25">
        <v>3</v>
      </c>
      <c r="I49" s="25" t="s">
        <v>70</v>
      </c>
      <c r="J49" s="25" t="s">
        <v>74</v>
      </c>
      <c r="K49" s="25" t="s">
        <v>69</v>
      </c>
      <c r="L49" s="25" t="s">
        <v>75</v>
      </c>
      <c r="M49" s="25" t="s">
        <v>71</v>
      </c>
      <c r="N49" s="25" t="s">
        <v>75</v>
      </c>
      <c r="O49" s="25">
        <v>41</v>
      </c>
      <c r="P49" s="25" t="s">
        <v>75</v>
      </c>
      <c r="Q49" s="25" t="s">
        <v>75</v>
      </c>
      <c r="R49" s="25" t="s">
        <v>72</v>
      </c>
      <c r="S49" s="25" t="s">
        <v>75</v>
      </c>
      <c r="T49" s="25">
        <v>41</v>
      </c>
      <c r="V49" s="25" t="s">
        <v>70</v>
      </c>
      <c r="X49" s="25" t="s">
        <v>75</v>
      </c>
      <c r="Y49" s="25" t="s">
        <v>73</v>
      </c>
    </row>
    <row r="50" spans="5:25" s="24" customFormat="1" hidden="1">
      <c r="E50" s="24">
        <v>409</v>
      </c>
      <c r="F50" s="25" t="s">
        <v>70</v>
      </c>
      <c r="G50" s="25" t="s">
        <v>66</v>
      </c>
      <c r="H50" s="25">
        <v>3</v>
      </c>
      <c r="I50" s="25" t="s">
        <v>70</v>
      </c>
      <c r="J50" s="25" t="s">
        <v>74</v>
      </c>
      <c r="K50" s="25" t="s">
        <v>69</v>
      </c>
      <c r="L50" s="25" t="s">
        <v>75</v>
      </c>
      <c r="M50" s="25" t="s">
        <v>71</v>
      </c>
      <c r="N50" s="25" t="s">
        <v>75</v>
      </c>
      <c r="O50" s="25">
        <v>41</v>
      </c>
      <c r="P50" s="25" t="s">
        <v>75</v>
      </c>
      <c r="Q50" s="25" t="s">
        <v>75</v>
      </c>
      <c r="R50" s="25" t="s">
        <v>72</v>
      </c>
      <c r="S50" s="25" t="s">
        <v>75</v>
      </c>
      <c r="T50" s="25">
        <v>41</v>
      </c>
      <c r="V50" s="25" t="s">
        <v>70</v>
      </c>
      <c r="X50" s="25" t="s">
        <v>75</v>
      </c>
      <c r="Y50" s="25" t="s">
        <v>73</v>
      </c>
    </row>
    <row r="51" spans="5:25" s="24" customFormat="1" hidden="1">
      <c r="E51" s="24">
        <v>410</v>
      </c>
      <c r="F51" s="25" t="s">
        <v>70</v>
      </c>
      <c r="G51" s="25" t="s">
        <v>66</v>
      </c>
      <c r="H51" s="25">
        <v>3</v>
      </c>
      <c r="I51" s="25" t="s">
        <v>70</v>
      </c>
      <c r="J51" s="25" t="s">
        <v>74</v>
      </c>
      <c r="K51" s="25" t="s">
        <v>69</v>
      </c>
      <c r="L51" s="25" t="s">
        <v>75</v>
      </c>
      <c r="M51" s="25" t="s">
        <v>71</v>
      </c>
      <c r="N51" s="25" t="s">
        <v>75</v>
      </c>
      <c r="O51" s="25">
        <v>41</v>
      </c>
      <c r="P51" s="25" t="s">
        <v>75</v>
      </c>
      <c r="Q51" s="25" t="s">
        <v>75</v>
      </c>
      <c r="R51" s="25" t="s">
        <v>72</v>
      </c>
      <c r="S51" s="25" t="s">
        <v>75</v>
      </c>
      <c r="T51" s="25">
        <v>41</v>
      </c>
      <c r="V51" s="25" t="s">
        <v>70</v>
      </c>
      <c r="X51" s="25" t="s">
        <v>75</v>
      </c>
      <c r="Y51" s="25" t="s">
        <v>73</v>
      </c>
    </row>
    <row r="52" spans="5:25" s="24" customFormat="1" hidden="1">
      <c r="E52" s="24">
        <v>411</v>
      </c>
      <c r="F52" s="25" t="s">
        <v>75</v>
      </c>
      <c r="G52" s="25" t="s">
        <v>76</v>
      </c>
      <c r="H52" s="25">
        <v>4</v>
      </c>
      <c r="I52" s="25" t="s">
        <v>75</v>
      </c>
      <c r="J52" s="25" t="s">
        <v>74</v>
      </c>
      <c r="K52" s="25" t="s">
        <v>69</v>
      </c>
      <c r="L52" s="25" t="s">
        <v>75</v>
      </c>
      <c r="M52" s="25" t="s">
        <v>71</v>
      </c>
      <c r="N52" s="25" t="s">
        <v>75</v>
      </c>
      <c r="O52" s="25">
        <v>41</v>
      </c>
      <c r="P52" s="25" t="s">
        <v>75</v>
      </c>
      <c r="Q52" s="25" t="s">
        <v>75</v>
      </c>
      <c r="R52" s="25" t="s">
        <v>72</v>
      </c>
      <c r="S52" s="25" t="s">
        <v>75</v>
      </c>
      <c r="T52" s="25">
        <v>41</v>
      </c>
      <c r="V52" s="25" t="s">
        <v>70</v>
      </c>
      <c r="X52" s="25" t="s">
        <v>75</v>
      </c>
      <c r="Y52" s="25" t="s">
        <v>73</v>
      </c>
    </row>
    <row r="53" spans="5:25" s="24" customFormat="1" hidden="1">
      <c r="E53" s="24">
        <v>412</v>
      </c>
      <c r="F53" s="25" t="s">
        <v>75</v>
      </c>
      <c r="G53" s="25" t="s">
        <v>76</v>
      </c>
      <c r="H53" s="25">
        <v>4</v>
      </c>
      <c r="I53" s="25" t="s">
        <v>75</v>
      </c>
      <c r="J53" s="25" t="s">
        <v>74</v>
      </c>
      <c r="K53" s="25" t="s">
        <v>69</v>
      </c>
      <c r="L53" s="25" t="s">
        <v>75</v>
      </c>
      <c r="M53" s="25" t="s">
        <v>71</v>
      </c>
      <c r="N53" s="25" t="s">
        <v>75</v>
      </c>
      <c r="O53" s="25">
        <v>41</v>
      </c>
      <c r="P53" s="25" t="s">
        <v>75</v>
      </c>
      <c r="Q53" s="25" t="s">
        <v>75</v>
      </c>
      <c r="R53" s="25" t="s">
        <v>72</v>
      </c>
      <c r="S53" s="25" t="s">
        <v>75</v>
      </c>
      <c r="T53" s="25">
        <v>41</v>
      </c>
      <c r="V53" s="25" t="s">
        <v>70</v>
      </c>
      <c r="X53" s="25" t="s">
        <v>75</v>
      </c>
      <c r="Y53" s="25" t="s">
        <v>73</v>
      </c>
    </row>
    <row r="54" spans="5:25" s="24" customFormat="1" hidden="1">
      <c r="E54" s="24">
        <v>401</v>
      </c>
      <c r="F54" s="25" t="s">
        <v>75</v>
      </c>
      <c r="G54" s="25" t="s">
        <v>76</v>
      </c>
      <c r="H54" s="25">
        <v>4</v>
      </c>
      <c r="I54" s="25" t="s">
        <v>75</v>
      </c>
      <c r="J54" s="25" t="s">
        <v>74</v>
      </c>
      <c r="K54" s="25" t="s">
        <v>69</v>
      </c>
      <c r="L54" s="25" t="s">
        <v>75</v>
      </c>
      <c r="M54" s="25" t="s">
        <v>71</v>
      </c>
      <c r="N54" s="25" t="s">
        <v>75</v>
      </c>
      <c r="O54" s="25">
        <v>41</v>
      </c>
      <c r="P54" s="25" t="s">
        <v>75</v>
      </c>
      <c r="Q54" s="25" t="s">
        <v>75</v>
      </c>
      <c r="R54" s="25" t="s">
        <v>72</v>
      </c>
      <c r="S54" s="25" t="s">
        <v>75</v>
      </c>
      <c r="T54" s="25">
        <v>41</v>
      </c>
      <c r="V54" s="25" t="s">
        <v>70</v>
      </c>
      <c r="X54" s="25" t="s">
        <v>75</v>
      </c>
      <c r="Y54" s="25" t="s">
        <v>73</v>
      </c>
    </row>
    <row r="55" spans="5:25" s="24" customFormat="1" hidden="1">
      <c r="E55" s="24">
        <v>402</v>
      </c>
      <c r="F55" s="25" t="s">
        <v>75</v>
      </c>
      <c r="G55" s="25" t="s">
        <v>76</v>
      </c>
      <c r="H55" s="25">
        <v>4</v>
      </c>
      <c r="I55" s="25" t="s">
        <v>75</v>
      </c>
      <c r="J55" s="25" t="s">
        <v>74</v>
      </c>
      <c r="K55" s="25" t="s">
        <v>69</v>
      </c>
      <c r="L55" s="25" t="s">
        <v>75</v>
      </c>
      <c r="M55" s="25" t="s">
        <v>71</v>
      </c>
      <c r="N55" s="25" t="s">
        <v>75</v>
      </c>
      <c r="O55" s="25">
        <v>41</v>
      </c>
      <c r="P55" s="25" t="s">
        <v>75</v>
      </c>
      <c r="Q55" s="25" t="s">
        <v>75</v>
      </c>
      <c r="R55" s="25" t="s">
        <v>72</v>
      </c>
      <c r="S55" s="25" t="s">
        <v>75</v>
      </c>
      <c r="T55" s="25">
        <v>41</v>
      </c>
      <c r="V55" s="25" t="s">
        <v>70</v>
      </c>
      <c r="X55" s="25" t="s">
        <v>75</v>
      </c>
      <c r="Y55" s="25" t="s">
        <v>73</v>
      </c>
    </row>
    <row r="56" spans="5:25" s="24" customFormat="1" hidden="1">
      <c r="E56" s="24">
        <v>403</v>
      </c>
      <c r="F56" s="25" t="s">
        <v>75</v>
      </c>
      <c r="G56" s="25" t="s">
        <v>76</v>
      </c>
      <c r="H56" s="25">
        <v>4</v>
      </c>
      <c r="I56" s="25" t="s">
        <v>75</v>
      </c>
      <c r="J56" s="25" t="s">
        <v>74</v>
      </c>
      <c r="K56" s="25" t="s">
        <v>69</v>
      </c>
      <c r="L56" s="25" t="s">
        <v>75</v>
      </c>
      <c r="M56" s="25" t="s">
        <v>71</v>
      </c>
      <c r="N56" s="25" t="s">
        <v>75</v>
      </c>
      <c r="O56" s="25">
        <v>41</v>
      </c>
      <c r="P56" s="25" t="s">
        <v>75</v>
      </c>
      <c r="Q56" s="25" t="s">
        <v>75</v>
      </c>
      <c r="R56" s="25" t="s">
        <v>72</v>
      </c>
      <c r="S56" s="25" t="s">
        <v>75</v>
      </c>
      <c r="T56" s="25">
        <v>41</v>
      </c>
      <c r="V56" s="25" t="s">
        <v>70</v>
      </c>
      <c r="X56" s="25" t="s">
        <v>75</v>
      </c>
      <c r="Y56" s="25" t="s">
        <v>73</v>
      </c>
    </row>
    <row r="57" spans="5:25" s="24" customFormat="1" hidden="1">
      <c r="E57" s="24">
        <v>404</v>
      </c>
      <c r="F57" s="25" t="s">
        <v>75</v>
      </c>
      <c r="G57" s="25" t="s">
        <v>76</v>
      </c>
      <c r="H57" s="25">
        <v>4</v>
      </c>
      <c r="I57" s="25" t="s">
        <v>75</v>
      </c>
      <c r="J57" s="25" t="s">
        <v>74</v>
      </c>
      <c r="K57" s="25" t="s">
        <v>69</v>
      </c>
      <c r="L57" s="25" t="s">
        <v>75</v>
      </c>
      <c r="M57" s="25" t="s">
        <v>71</v>
      </c>
      <c r="N57" s="25" t="s">
        <v>75</v>
      </c>
      <c r="O57" s="25">
        <v>41</v>
      </c>
      <c r="P57" s="25" t="s">
        <v>75</v>
      </c>
      <c r="Q57" s="25" t="s">
        <v>75</v>
      </c>
      <c r="R57" s="25" t="s">
        <v>72</v>
      </c>
      <c r="S57" s="25" t="s">
        <v>75</v>
      </c>
      <c r="T57" s="25">
        <v>41</v>
      </c>
      <c r="V57" s="25" t="s">
        <v>70</v>
      </c>
      <c r="X57" s="25" t="s">
        <v>75</v>
      </c>
      <c r="Y57" s="25" t="s">
        <v>73</v>
      </c>
    </row>
    <row r="58" spans="5:25" s="24" customFormat="1" hidden="1">
      <c r="E58" s="24">
        <v>405</v>
      </c>
      <c r="F58" s="25" t="s">
        <v>75</v>
      </c>
      <c r="G58" s="25" t="s">
        <v>76</v>
      </c>
      <c r="H58" s="25">
        <v>4</v>
      </c>
      <c r="I58" s="25" t="s">
        <v>75</v>
      </c>
      <c r="J58" s="25" t="s">
        <v>74</v>
      </c>
      <c r="K58" s="25" t="s">
        <v>69</v>
      </c>
      <c r="L58" s="25" t="s">
        <v>75</v>
      </c>
      <c r="M58" s="25" t="s">
        <v>71</v>
      </c>
      <c r="N58" s="25" t="s">
        <v>75</v>
      </c>
      <c r="O58" s="25">
        <v>41</v>
      </c>
      <c r="P58" s="25" t="s">
        <v>75</v>
      </c>
      <c r="Q58" s="25" t="s">
        <v>75</v>
      </c>
      <c r="R58" s="25" t="s">
        <v>72</v>
      </c>
      <c r="S58" s="25" t="s">
        <v>75</v>
      </c>
      <c r="T58" s="25">
        <v>41</v>
      </c>
      <c r="V58" s="25" t="s">
        <v>70</v>
      </c>
      <c r="X58" s="25" t="s">
        <v>75</v>
      </c>
      <c r="Y58" s="25" t="s">
        <v>73</v>
      </c>
    </row>
    <row r="59" spans="5:25" s="24" customFormat="1" ht="17" hidden="1" customHeight="1">
      <c r="E59" s="24">
        <v>406</v>
      </c>
      <c r="F59" s="25" t="s">
        <v>75</v>
      </c>
      <c r="G59" s="25" t="s">
        <v>76</v>
      </c>
      <c r="H59" s="25">
        <v>4</v>
      </c>
      <c r="I59" s="25" t="s">
        <v>75</v>
      </c>
      <c r="J59" s="25" t="s">
        <v>74</v>
      </c>
      <c r="K59" s="25" t="s">
        <v>69</v>
      </c>
      <c r="L59" s="25" t="s">
        <v>75</v>
      </c>
      <c r="M59" s="25" t="s">
        <v>71</v>
      </c>
      <c r="N59" s="25" t="s">
        <v>75</v>
      </c>
      <c r="O59" s="25">
        <v>41</v>
      </c>
      <c r="P59" s="25" t="s">
        <v>75</v>
      </c>
      <c r="Q59" s="25" t="s">
        <v>75</v>
      </c>
      <c r="R59" s="25" t="s">
        <v>72</v>
      </c>
      <c r="S59" s="25" t="s">
        <v>75</v>
      </c>
      <c r="T59" s="25">
        <v>41</v>
      </c>
      <c r="V59" s="25" t="s">
        <v>70</v>
      </c>
      <c r="X59" s="25" t="s">
        <v>75</v>
      </c>
      <c r="Y59" s="25" t="s">
        <v>73</v>
      </c>
    </row>
    <row r="60" spans="5:25" s="24" customFormat="1" ht="17" hidden="1" customHeight="1">
      <c r="E60" s="24">
        <v>407</v>
      </c>
      <c r="F60" s="25" t="s">
        <v>75</v>
      </c>
      <c r="G60" s="25" t="s">
        <v>76</v>
      </c>
      <c r="H60" s="25">
        <v>4</v>
      </c>
      <c r="I60" s="25" t="s">
        <v>75</v>
      </c>
      <c r="J60" s="25" t="s">
        <v>74</v>
      </c>
      <c r="K60" s="25" t="s">
        <v>69</v>
      </c>
      <c r="L60" s="25" t="s">
        <v>75</v>
      </c>
      <c r="M60" s="25" t="s">
        <v>71</v>
      </c>
      <c r="N60" s="25" t="s">
        <v>75</v>
      </c>
      <c r="O60" s="25">
        <v>41</v>
      </c>
      <c r="P60" s="25" t="s">
        <v>75</v>
      </c>
      <c r="Q60" s="25" t="s">
        <v>75</v>
      </c>
      <c r="R60" s="25" t="s">
        <v>72</v>
      </c>
      <c r="S60" s="25" t="s">
        <v>75</v>
      </c>
      <c r="T60" s="25">
        <v>41</v>
      </c>
      <c r="V60" s="25" t="s">
        <v>70</v>
      </c>
      <c r="X60" s="25" t="s">
        <v>75</v>
      </c>
      <c r="Y60" s="25" t="s">
        <v>73</v>
      </c>
    </row>
    <row r="61" spans="5:25" s="24" customFormat="1" ht="17" hidden="1" customHeight="1">
      <c r="E61" s="24">
        <v>508</v>
      </c>
      <c r="F61" s="25" t="s">
        <v>75</v>
      </c>
      <c r="G61" s="25" t="s">
        <v>76</v>
      </c>
      <c r="H61" s="25">
        <v>4</v>
      </c>
      <c r="I61" s="25" t="s">
        <v>75</v>
      </c>
      <c r="J61" s="25" t="s">
        <v>74</v>
      </c>
      <c r="K61" s="25" t="s">
        <v>69</v>
      </c>
      <c r="L61" s="25" t="s">
        <v>77</v>
      </c>
      <c r="M61" s="25" t="s">
        <v>78</v>
      </c>
      <c r="N61" s="25" t="s">
        <v>77</v>
      </c>
      <c r="O61" s="25">
        <v>51</v>
      </c>
      <c r="P61" s="25" t="s">
        <v>77</v>
      </c>
      <c r="Q61" s="25" t="s">
        <v>77</v>
      </c>
      <c r="R61" s="25" t="s">
        <v>72</v>
      </c>
      <c r="S61" s="25" t="s">
        <v>77</v>
      </c>
      <c r="T61" s="25">
        <v>51</v>
      </c>
      <c r="V61" s="25" t="s">
        <v>70</v>
      </c>
      <c r="X61" s="25" t="s">
        <v>77</v>
      </c>
      <c r="Y61" s="25" t="s">
        <v>79</v>
      </c>
    </row>
    <row r="62" spans="5:25" s="24" customFormat="1" hidden="1">
      <c r="E62" s="24">
        <v>509</v>
      </c>
      <c r="F62" s="25" t="s">
        <v>75</v>
      </c>
      <c r="G62" s="25" t="s">
        <v>76</v>
      </c>
      <c r="H62" s="25">
        <v>4</v>
      </c>
      <c r="I62" s="25" t="s">
        <v>75</v>
      </c>
      <c r="J62" s="25" t="s">
        <v>74</v>
      </c>
      <c r="K62" s="25" t="s">
        <v>69</v>
      </c>
      <c r="L62" s="25" t="s">
        <v>77</v>
      </c>
      <c r="M62" s="25" t="s">
        <v>78</v>
      </c>
      <c r="N62" s="25" t="s">
        <v>77</v>
      </c>
      <c r="O62" s="25">
        <v>51</v>
      </c>
      <c r="P62" s="25" t="s">
        <v>77</v>
      </c>
      <c r="Q62" s="25" t="s">
        <v>77</v>
      </c>
      <c r="R62" s="25" t="s">
        <v>72</v>
      </c>
      <c r="S62" s="25" t="s">
        <v>77</v>
      </c>
      <c r="T62" s="25">
        <v>51</v>
      </c>
      <c r="V62" s="25" t="s">
        <v>70</v>
      </c>
      <c r="X62" s="25" t="s">
        <v>77</v>
      </c>
      <c r="Y62" s="25" t="s">
        <v>79</v>
      </c>
    </row>
    <row r="63" spans="5:25" s="24" customFormat="1" hidden="1">
      <c r="E63" s="24">
        <v>510</v>
      </c>
      <c r="F63" s="25" t="s">
        <v>75</v>
      </c>
      <c r="G63" s="25" t="s">
        <v>76</v>
      </c>
      <c r="H63" s="25">
        <v>4</v>
      </c>
      <c r="I63" s="25" t="s">
        <v>75</v>
      </c>
      <c r="J63" s="25" t="s">
        <v>74</v>
      </c>
      <c r="K63" s="25" t="s">
        <v>69</v>
      </c>
      <c r="L63" s="25" t="s">
        <v>77</v>
      </c>
      <c r="M63" s="25" t="s">
        <v>78</v>
      </c>
      <c r="N63" s="25" t="s">
        <v>77</v>
      </c>
      <c r="O63" s="25">
        <v>51</v>
      </c>
      <c r="P63" s="25" t="s">
        <v>77</v>
      </c>
      <c r="Q63" s="25" t="s">
        <v>77</v>
      </c>
      <c r="R63" s="25" t="s">
        <v>72</v>
      </c>
      <c r="S63" s="25" t="s">
        <v>77</v>
      </c>
      <c r="T63" s="25">
        <v>51</v>
      </c>
      <c r="V63" s="25" t="s">
        <v>70</v>
      </c>
      <c r="X63" s="25" t="s">
        <v>77</v>
      </c>
      <c r="Y63" s="25" t="s">
        <v>79</v>
      </c>
    </row>
    <row r="64" spans="5:25" s="24" customFormat="1" hidden="1">
      <c r="E64" s="24">
        <v>511</v>
      </c>
      <c r="F64" s="25" t="s">
        <v>77</v>
      </c>
      <c r="G64" s="25" t="s">
        <v>76</v>
      </c>
      <c r="H64" s="25">
        <v>5</v>
      </c>
      <c r="I64" s="25" t="s">
        <v>77</v>
      </c>
      <c r="J64" s="25" t="s">
        <v>74</v>
      </c>
      <c r="K64" s="25" t="s">
        <v>69</v>
      </c>
      <c r="L64" s="25" t="s">
        <v>77</v>
      </c>
      <c r="M64" s="25" t="s">
        <v>78</v>
      </c>
      <c r="N64" s="25" t="s">
        <v>77</v>
      </c>
      <c r="O64" s="25">
        <v>51</v>
      </c>
      <c r="P64" s="25" t="s">
        <v>77</v>
      </c>
      <c r="Q64" s="25" t="s">
        <v>77</v>
      </c>
      <c r="R64" s="25" t="s">
        <v>72</v>
      </c>
      <c r="S64" s="25" t="s">
        <v>77</v>
      </c>
      <c r="T64" s="25">
        <v>51</v>
      </c>
      <c r="V64" s="25" t="s">
        <v>70</v>
      </c>
      <c r="X64" s="25" t="s">
        <v>77</v>
      </c>
      <c r="Y64" s="25" t="s">
        <v>79</v>
      </c>
    </row>
    <row r="65" spans="5:25" s="24" customFormat="1" hidden="1">
      <c r="E65" s="24">
        <v>512</v>
      </c>
      <c r="F65" s="25" t="s">
        <v>77</v>
      </c>
      <c r="G65" s="25" t="s">
        <v>76</v>
      </c>
      <c r="H65" s="25">
        <v>5</v>
      </c>
      <c r="I65" s="25" t="s">
        <v>77</v>
      </c>
      <c r="J65" s="25" t="s">
        <v>74</v>
      </c>
      <c r="K65" s="25" t="s">
        <v>69</v>
      </c>
      <c r="L65" s="25" t="s">
        <v>77</v>
      </c>
      <c r="M65" s="25" t="s">
        <v>78</v>
      </c>
      <c r="N65" s="25" t="s">
        <v>77</v>
      </c>
      <c r="O65" s="25">
        <v>51</v>
      </c>
      <c r="P65" s="25" t="s">
        <v>77</v>
      </c>
      <c r="Q65" s="25" t="s">
        <v>77</v>
      </c>
      <c r="R65" s="25" t="s">
        <v>72</v>
      </c>
      <c r="S65" s="25" t="s">
        <v>77</v>
      </c>
      <c r="T65" s="25">
        <v>51</v>
      </c>
      <c r="V65" s="25" t="s">
        <v>70</v>
      </c>
      <c r="X65" s="25" t="s">
        <v>77</v>
      </c>
      <c r="Y65" s="25" t="s">
        <v>79</v>
      </c>
    </row>
    <row r="66" spans="5:25" s="24" customFormat="1" hidden="1">
      <c r="E66" s="24">
        <v>501</v>
      </c>
      <c r="F66" s="25" t="s">
        <v>77</v>
      </c>
      <c r="G66" s="25" t="s">
        <v>76</v>
      </c>
      <c r="H66" s="25">
        <v>5</v>
      </c>
      <c r="I66" s="25" t="s">
        <v>77</v>
      </c>
      <c r="J66" s="25" t="s">
        <v>74</v>
      </c>
      <c r="K66" s="25" t="s">
        <v>69</v>
      </c>
      <c r="L66" s="25" t="s">
        <v>77</v>
      </c>
      <c r="M66" s="25" t="s">
        <v>78</v>
      </c>
      <c r="N66" s="25" t="s">
        <v>77</v>
      </c>
      <c r="O66" s="25">
        <v>51</v>
      </c>
      <c r="P66" s="25" t="s">
        <v>77</v>
      </c>
      <c r="Q66" s="25" t="s">
        <v>77</v>
      </c>
      <c r="R66" s="25" t="s">
        <v>72</v>
      </c>
      <c r="S66" s="25" t="s">
        <v>77</v>
      </c>
      <c r="T66" s="25">
        <v>51</v>
      </c>
      <c r="V66" s="25" t="s">
        <v>70</v>
      </c>
      <c r="X66" s="25" t="s">
        <v>77</v>
      </c>
      <c r="Y66" s="25" t="s">
        <v>79</v>
      </c>
    </row>
    <row r="67" spans="5:25" s="24" customFormat="1" hidden="1">
      <c r="E67" s="24">
        <v>502</v>
      </c>
      <c r="F67" s="25" t="s">
        <v>77</v>
      </c>
      <c r="G67" s="25" t="s">
        <v>76</v>
      </c>
      <c r="H67" s="25">
        <v>5</v>
      </c>
      <c r="I67" s="25" t="s">
        <v>77</v>
      </c>
      <c r="J67" s="25" t="s">
        <v>74</v>
      </c>
      <c r="K67" s="25" t="s">
        <v>69</v>
      </c>
      <c r="L67" s="25" t="s">
        <v>77</v>
      </c>
      <c r="M67" s="25" t="s">
        <v>78</v>
      </c>
      <c r="N67" s="25" t="s">
        <v>77</v>
      </c>
      <c r="O67" s="25">
        <v>51</v>
      </c>
      <c r="P67" s="25" t="s">
        <v>77</v>
      </c>
      <c r="Q67" s="25" t="s">
        <v>77</v>
      </c>
      <c r="R67" s="25" t="s">
        <v>72</v>
      </c>
      <c r="S67" s="25" t="s">
        <v>77</v>
      </c>
      <c r="T67" s="25">
        <v>51</v>
      </c>
      <c r="V67" s="25" t="s">
        <v>70</v>
      </c>
      <c r="X67" s="25" t="s">
        <v>77</v>
      </c>
      <c r="Y67" s="25" t="s">
        <v>79</v>
      </c>
    </row>
    <row r="68" spans="5:25" s="24" customFormat="1" hidden="1">
      <c r="E68" s="24">
        <v>503</v>
      </c>
      <c r="F68" s="25" t="s">
        <v>77</v>
      </c>
      <c r="G68" s="25" t="s">
        <v>76</v>
      </c>
      <c r="H68" s="25">
        <v>5</v>
      </c>
      <c r="I68" s="25" t="s">
        <v>77</v>
      </c>
      <c r="J68" s="25" t="s">
        <v>74</v>
      </c>
      <c r="K68" s="25" t="s">
        <v>69</v>
      </c>
      <c r="L68" s="25" t="s">
        <v>77</v>
      </c>
      <c r="M68" s="25" t="s">
        <v>78</v>
      </c>
      <c r="N68" s="25" t="s">
        <v>77</v>
      </c>
      <c r="O68" s="25">
        <v>51</v>
      </c>
      <c r="P68" s="25" t="s">
        <v>77</v>
      </c>
      <c r="Q68" s="25" t="s">
        <v>77</v>
      </c>
      <c r="R68" s="25" t="s">
        <v>72</v>
      </c>
      <c r="S68" s="25" t="s">
        <v>77</v>
      </c>
      <c r="T68" s="25">
        <v>51</v>
      </c>
      <c r="V68" s="25" t="s">
        <v>70</v>
      </c>
      <c r="X68" s="25" t="s">
        <v>77</v>
      </c>
      <c r="Y68" s="25" t="s">
        <v>79</v>
      </c>
    </row>
    <row r="69" spans="5:25" s="24" customFormat="1" hidden="1">
      <c r="E69" s="24">
        <v>504</v>
      </c>
      <c r="F69" s="25" t="s">
        <v>77</v>
      </c>
      <c r="G69" s="25" t="s">
        <v>76</v>
      </c>
      <c r="H69" s="25">
        <v>5</v>
      </c>
      <c r="I69" s="25" t="s">
        <v>77</v>
      </c>
      <c r="J69" s="25" t="s">
        <v>74</v>
      </c>
      <c r="K69" s="25" t="s">
        <v>69</v>
      </c>
      <c r="L69" s="25" t="s">
        <v>77</v>
      </c>
      <c r="M69" s="25" t="s">
        <v>78</v>
      </c>
      <c r="N69" s="25" t="s">
        <v>77</v>
      </c>
      <c r="O69" s="25">
        <v>51</v>
      </c>
      <c r="P69" s="25" t="s">
        <v>77</v>
      </c>
      <c r="Q69" s="25" t="s">
        <v>77</v>
      </c>
      <c r="R69" s="25" t="s">
        <v>72</v>
      </c>
      <c r="S69" s="25" t="s">
        <v>77</v>
      </c>
      <c r="T69" s="25">
        <v>51</v>
      </c>
      <c r="V69" s="25" t="s">
        <v>70</v>
      </c>
      <c r="X69" s="25" t="s">
        <v>77</v>
      </c>
      <c r="Y69" s="25" t="s">
        <v>79</v>
      </c>
    </row>
    <row r="70" spans="5:25" s="24" customFormat="1" hidden="1">
      <c r="E70" s="24">
        <v>505</v>
      </c>
      <c r="F70" s="25" t="s">
        <v>77</v>
      </c>
      <c r="G70" s="25" t="s">
        <v>76</v>
      </c>
      <c r="H70" s="25">
        <v>5</v>
      </c>
      <c r="I70" s="25" t="s">
        <v>77</v>
      </c>
      <c r="J70" s="25" t="s">
        <v>74</v>
      </c>
      <c r="K70" s="25" t="s">
        <v>69</v>
      </c>
      <c r="L70" s="25" t="s">
        <v>77</v>
      </c>
      <c r="M70" s="25" t="s">
        <v>78</v>
      </c>
      <c r="N70" s="25" t="s">
        <v>77</v>
      </c>
      <c r="O70" s="25">
        <v>51</v>
      </c>
      <c r="P70" s="25" t="s">
        <v>77</v>
      </c>
      <c r="Q70" s="25" t="s">
        <v>77</v>
      </c>
      <c r="R70" s="25" t="s">
        <v>72</v>
      </c>
      <c r="S70" s="25" t="s">
        <v>77</v>
      </c>
      <c r="T70" s="25">
        <v>51</v>
      </c>
      <c r="V70" s="25" t="s">
        <v>70</v>
      </c>
      <c r="X70" s="25" t="s">
        <v>77</v>
      </c>
      <c r="Y70" s="25" t="s">
        <v>79</v>
      </c>
    </row>
    <row r="71" spans="5:25" s="24" customFormat="1" hidden="1">
      <c r="E71" s="24">
        <v>506</v>
      </c>
      <c r="F71" s="25" t="s">
        <v>77</v>
      </c>
      <c r="G71" s="25" t="s">
        <v>76</v>
      </c>
      <c r="H71" s="25">
        <v>5</v>
      </c>
      <c r="I71" s="25" t="s">
        <v>77</v>
      </c>
      <c r="J71" s="25" t="s">
        <v>74</v>
      </c>
      <c r="K71" s="25" t="s">
        <v>69</v>
      </c>
      <c r="L71" s="25" t="s">
        <v>77</v>
      </c>
      <c r="M71" s="25" t="s">
        <v>78</v>
      </c>
      <c r="N71" s="25" t="s">
        <v>77</v>
      </c>
      <c r="O71" s="25">
        <v>51</v>
      </c>
      <c r="P71" s="25" t="s">
        <v>77</v>
      </c>
      <c r="Q71" s="25" t="s">
        <v>77</v>
      </c>
      <c r="R71" s="25" t="s">
        <v>72</v>
      </c>
      <c r="S71" s="25" t="s">
        <v>77</v>
      </c>
      <c r="T71" s="25">
        <v>51</v>
      </c>
      <c r="V71" s="25" t="s">
        <v>70</v>
      </c>
      <c r="X71" s="25" t="s">
        <v>77</v>
      </c>
      <c r="Y71" s="25" t="s">
        <v>79</v>
      </c>
    </row>
    <row r="72" spans="5:25" s="24" customFormat="1" hidden="1">
      <c r="E72" s="24">
        <v>507</v>
      </c>
      <c r="F72" s="25" t="s">
        <v>77</v>
      </c>
      <c r="G72" s="25" t="s">
        <v>76</v>
      </c>
      <c r="H72" s="25">
        <v>5</v>
      </c>
      <c r="I72" s="25" t="s">
        <v>77</v>
      </c>
      <c r="J72" s="25" t="s">
        <v>74</v>
      </c>
      <c r="K72" s="25" t="s">
        <v>69</v>
      </c>
      <c r="L72" s="25" t="s">
        <v>77</v>
      </c>
      <c r="M72" s="25" t="s">
        <v>78</v>
      </c>
      <c r="N72" s="25" t="s">
        <v>77</v>
      </c>
      <c r="O72" s="25">
        <v>51</v>
      </c>
      <c r="P72" s="25" t="s">
        <v>77</v>
      </c>
      <c r="Q72" s="25" t="s">
        <v>77</v>
      </c>
      <c r="R72" s="25" t="s">
        <v>72</v>
      </c>
      <c r="S72" s="25" t="s">
        <v>77</v>
      </c>
      <c r="T72" s="25">
        <v>51</v>
      </c>
      <c r="V72" s="25" t="s">
        <v>70</v>
      </c>
      <c r="X72" s="25" t="s">
        <v>77</v>
      </c>
      <c r="Y72" s="25" t="s">
        <v>79</v>
      </c>
    </row>
    <row r="73" spans="5:25" s="24" customFormat="1" hidden="1">
      <c r="E73" s="24">
        <v>608</v>
      </c>
      <c r="F73" s="25" t="s">
        <v>77</v>
      </c>
      <c r="G73" s="25" t="s">
        <v>76</v>
      </c>
      <c r="H73" s="25">
        <v>5</v>
      </c>
      <c r="I73" s="25" t="s">
        <v>77</v>
      </c>
      <c r="J73" s="25" t="s">
        <v>74</v>
      </c>
      <c r="K73" s="25" t="s">
        <v>69</v>
      </c>
      <c r="L73" s="25" t="s">
        <v>80</v>
      </c>
      <c r="M73" s="25" t="s">
        <v>78</v>
      </c>
      <c r="N73" s="25" t="s">
        <v>80</v>
      </c>
      <c r="O73" s="25">
        <v>61</v>
      </c>
      <c r="P73" s="25" t="s">
        <v>80</v>
      </c>
      <c r="Q73" s="25" t="s">
        <v>80</v>
      </c>
      <c r="R73" s="25" t="s">
        <v>72</v>
      </c>
      <c r="S73" s="25" t="s">
        <v>80</v>
      </c>
      <c r="T73" s="25">
        <v>61</v>
      </c>
      <c r="V73" s="25" t="s">
        <v>70</v>
      </c>
      <c r="X73" s="25" t="s">
        <v>80</v>
      </c>
      <c r="Y73" s="25" t="s">
        <v>79</v>
      </c>
    </row>
    <row r="74" spans="5:25" s="24" customFormat="1" hidden="1">
      <c r="E74" s="24">
        <v>609</v>
      </c>
      <c r="F74" s="25" t="s">
        <v>77</v>
      </c>
      <c r="G74" s="25" t="s">
        <v>76</v>
      </c>
      <c r="H74" s="25">
        <v>5</v>
      </c>
      <c r="I74" s="25" t="s">
        <v>77</v>
      </c>
      <c r="J74" s="25" t="s">
        <v>74</v>
      </c>
      <c r="K74" s="25" t="s">
        <v>69</v>
      </c>
      <c r="L74" s="25" t="s">
        <v>80</v>
      </c>
      <c r="M74" s="25" t="s">
        <v>78</v>
      </c>
      <c r="N74" s="25" t="s">
        <v>80</v>
      </c>
      <c r="O74" s="25">
        <v>61</v>
      </c>
      <c r="P74" s="25" t="s">
        <v>80</v>
      </c>
      <c r="Q74" s="25" t="s">
        <v>80</v>
      </c>
      <c r="R74" s="25" t="s">
        <v>72</v>
      </c>
      <c r="S74" s="25" t="s">
        <v>80</v>
      </c>
      <c r="T74" s="25">
        <v>61</v>
      </c>
      <c r="V74" s="25" t="s">
        <v>70</v>
      </c>
      <c r="X74" s="25" t="s">
        <v>80</v>
      </c>
      <c r="Y74" s="25" t="s">
        <v>79</v>
      </c>
    </row>
    <row r="75" spans="5:25" s="24" customFormat="1" hidden="1">
      <c r="E75" s="24">
        <v>610</v>
      </c>
      <c r="F75" s="25" t="s">
        <v>77</v>
      </c>
      <c r="G75" s="25" t="s">
        <v>76</v>
      </c>
      <c r="H75" s="25">
        <v>5</v>
      </c>
      <c r="I75" s="25" t="s">
        <v>77</v>
      </c>
      <c r="J75" s="25" t="s">
        <v>74</v>
      </c>
      <c r="K75" s="25" t="s">
        <v>69</v>
      </c>
      <c r="L75" s="25" t="s">
        <v>80</v>
      </c>
      <c r="M75" s="25" t="s">
        <v>78</v>
      </c>
      <c r="N75" s="25" t="s">
        <v>80</v>
      </c>
      <c r="O75" s="25">
        <v>61</v>
      </c>
      <c r="P75" s="25" t="s">
        <v>80</v>
      </c>
      <c r="Q75" s="25" t="s">
        <v>80</v>
      </c>
      <c r="R75" s="25" t="s">
        <v>72</v>
      </c>
      <c r="S75" s="25" t="s">
        <v>80</v>
      </c>
      <c r="T75" s="25">
        <v>61</v>
      </c>
      <c r="V75" s="25" t="s">
        <v>70</v>
      </c>
      <c r="X75" s="25" t="s">
        <v>80</v>
      </c>
      <c r="Y75" s="25" t="s">
        <v>79</v>
      </c>
    </row>
    <row r="76" spans="5:25" s="24" customFormat="1" hidden="1">
      <c r="E76" s="24">
        <v>611</v>
      </c>
      <c r="F76" s="25" t="s">
        <v>80</v>
      </c>
      <c r="G76" s="25" t="s">
        <v>76</v>
      </c>
      <c r="H76" s="25">
        <v>6</v>
      </c>
      <c r="I76" s="25" t="s">
        <v>80</v>
      </c>
      <c r="J76" s="25" t="s">
        <v>74</v>
      </c>
      <c r="K76" s="25" t="s">
        <v>69</v>
      </c>
      <c r="L76" s="25" t="s">
        <v>80</v>
      </c>
      <c r="M76" s="25" t="s">
        <v>78</v>
      </c>
      <c r="N76" s="25" t="s">
        <v>80</v>
      </c>
      <c r="O76" s="25">
        <v>61</v>
      </c>
      <c r="P76" s="25" t="s">
        <v>80</v>
      </c>
      <c r="Q76" s="25" t="s">
        <v>80</v>
      </c>
      <c r="R76" s="25" t="s">
        <v>72</v>
      </c>
      <c r="S76" s="25" t="s">
        <v>80</v>
      </c>
      <c r="T76" s="25">
        <v>61</v>
      </c>
      <c r="V76" s="25" t="s">
        <v>70</v>
      </c>
      <c r="X76" s="25" t="s">
        <v>80</v>
      </c>
      <c r="Y76" s="25" t="s">
        <v>79</v>
      </c>
    </row>
    <row r="77" spans="5:25" s="24" customFormat="1" hidden="1">
      <c r="E77" s="24">
        <v>612</v>
      </c>
      <c r="F77" s="25" t="s">
        <v>80</v>
      </c>
      <c r="G77" s="25" t="s">
        <v>76</v>
      </c>
      <c r="H77" s="25">
        <v>6</v>
      </c>
      <c r="I77" s="25" t="s">
        <v>80</v>
      </c>
      <c r="J77" s="25" t="s">
        <v>74</v>
      </c>
      <c r="K77" s="25" t="s">
        <v>69</v>
      </c>
      <c r="L77" s="25" t="s">
        <v>80</v>
      </c>
      <c r="M77" s="25" t="s">
        <v>78</v>
      </c>
      <c r="N77" s="25" t="s">
        <v>80</v>
      </c>
      <c r="O77" s="25">
        <v>61</v>
      </c>
      <c r="P77" s="25" t="s">
        <v>80</v>
      </c>
      <c r="Q77" s="25" t="s">
        <v>80</v>
      </c>
      <c r="R77" s="25" t="s">
        <v>72</v>
      </c>
      <c r="S77" s="25" t="s">
        <v>80</v>
      </c>
      <c r="T77" s="25">
        <v>61</v>
      </c>
      <c r="V77" s="25" t="s">
        <v>70</v>
      </c>
      <c r="X77" s="25" t="s">
        <v>80</v>
      </c>
      <c r="Y77" s="25" t="s">
        <v>79</v>
      </c>
    </row>
    <row r="78" spans="5:25" s="24" customFormat="1" hidden="1">
      <c r="E78" s="24">
        <v>601</v>
      </c>
      <c r="F78" s="25" t="s">
        <v>80</v>
      </c>
      <c r="G78" s="25" t="s">
        <v>76</v>
      </c>
      <c r="H78" s="25">
        <v>6</v>
      </c>
      <c r="I78" s="25" t="s">
        <v>80</v>
      </c>
      <c r="J78" s="25" t="s">
        <v>74</v>
      </c>
      <c r="K78" s="25" t="s">
        <v>69</v>
      </c>
      <c r="L78" s="25" t="s">
        <v>80</v>
      </c>
      <c r="M78" s="25" t="s">
        <v>78</v>
      </c>
      <c r="N78" s="25" t="s">
        <v>80</v>
      </c>
      <c r="O78" s="25">
        <v>61</v>
      </c>
      <c r="P78" s="25" t="s">
        <v>80</v>
      </c>
      <c r="Q78" s="25" t="s">
        <v>80</v>
      </c>
      <c r="R78" s="25" t="s">
        <v>72</v>
      </c>
      <c r="S78" s="25" t="s">
        <v>80</v>
      </c>
      <c r="T78" s="25">
        <v>61</v>
      </c>
      <c r="V78" s="25" t="s">
        <v>70</v>
      </c>
      <c r="X78" s="25" t="s">
        <v>80</v>
      </c>
      <c r="Y78" s="25" t="s">
        <v>79</v>
      </c>
    </row>
    <row r="79" spans="5:25" s="24" customFormat="1" hidden="1">
      <c r="E79" s="24">
        <v>602</v>
      </c>
      <c r="F79" s="25" t="s">
        <v>80</v>
      </c>
      <c r="G79" s="25" t="s">
        <v>76</v>
      </c>
      <c r="H79" s="25">
        <v>6</v>
      </c>
      <c r="I79" s="25" t="s">
        <v>80</v>
      </c>
      <c r="J79" s="25" t="s">
        <v>74</v>
      </c>
      <c r="K79" s="25" t="s">
        <v>69</v>
      </c>
      <c r="L79" s="25" t="s">
        <v>80</v>
      </c>
      <c r="M79" s="25" t="s">
        <v>78</v>
      </c>
      <c r="N79" s="25" t="s">
        <v>80</v>
      </c>
      <c r="O79" s="25">
        <v>61</v>
      </c>
      <c r="P79" s="25" t="s">
        <v>80</v>
      </c>
      <c r="Q79" s="25" t="s">
        <v>80</v>
      </c>
      <c r="R79" s="25" t="s">
        <v>72</v>
      </c>
      <c r="S79" s="25" t="s">
        <v>80</v>
      </c>
      <c r="T79" s="25">
        <v>61</v>
      </c>
      <c r="V79" s="25" t="s">
        <v>70</v>
      </c>
      <c r="X79" s="25" t="s">
        <v>80</v>
      </c>
      <c r="Y79" s="25" t="s">
        <v>79</v>
      </c>
    </row>
    <row r="80" spans="5:25" s="24" customFormat="1" hidden="1">
      <c r="E80" s="24">
        <v>603</v>
      </c>
      <c r="F80" s="25" t="s">
        <v>80</v>
      </c>
      <c r="G80" s="25" t="s">
        <v>76</v>
      </c>
      <c r="H80" s="25">
        <v>6</v>
      </c>
      <c r="I80" s="25" t="s">
        <v>80</v>
      </c>
      <c r="J80" s="25" t="s">
        <v>74</v>
      </c>
      <c r="K80" s="25" t="s">
        <v>69</v>
      </c>
      <c r="L80" s="25" t="s">
        <v>80</v>
      </c>
      <c r="M80" s="25" t="s">
        <v>78</v>
      </c>
      <c r="N80" s="25" t="s">
        <v>80</v>
      </c>
      <c r="O80" s="25">
        <v>61</v>
      </c>
      <c r="P80" s="25" t="s">
        <v>80</v>
      </c>
      <c r="Q80" s="25" t="s">
        <v>80</v>
      </c>
      <c r="R80" s="25" t="s">
        <v>72</v>
      </c>
      <c r="S80" s="25" t="s">
        <v>80</v>
      </c>
      <c r="T80" s="25">
        <v>61</v>
      </c>
      <c r="V80" s="25" t="s">
        <v>70</v>
      </c>
      <c r="X80" s="25" t="s">
        <v>80</v>
      </c>
      <c r="Y80" s="25" t="s">
        <v>79</v>
      </c>
    </row>
    <row r="81" spans="5:25" s="24" customFormat="1" hidden="1">
      <c r="E81" s="24">
        <v>604</v>
      </c>
      <c r="F81" s="25" t="s">
        <v>80</v>
      </c>
      <c r="G81" s="25" t="s">
        <v>76</v>
      </c>
      <c r="H81" s="25">
        <v>6</v>
      </c>
      <c r="I81" s="25" t="s">
        <v>80</v>
      </c>
      <c r="J81" s="25" t="s">
        <v>74</v>
      </c>
      <c r="K81" s="25" t="s">
        <v>69</v>
      </c>
      <c r="L81" s="25" t="s">
        <v>80</v>
      </c>
      <c r="M81" s="25" t="s">
        <v>78</v>
      </c>
      <c r="N81" s="25" t="s">
        <v>80</v>
      </c>
      <c r="O81" s="25">
        <v>61</v>
      </c>
      <c r="P81" s="25" t="s">
        <v>80</v>
      </c>
      <c r="Q81" s="25" t="s">
        <v>80</v>
      </c>
      <c r="R81" s="25" t="s">
        <v>72</v>
      </c>
      <c r="S81" s="25" t="s">
        <v>80</v>
      </c>
      <c r="T81" s="25">
        <v>61</v>
      </c>
      <c r="V81" s="25" t="s">
        <v>70</v>
      </c>
      <c r="X81" s="25" t="s">
        <v>80</v>
      </c>
      <c r="Y81" s="25" t="s">
        <v>79</v>
      </c>
    </row>
    <row r="82" spans="5:25" s="24" customFormat="1" hidden="1">
      <c r="E82" s="24">
        <v>605</v>
      </c>
      <c r="F82" s="25" t="s">
        <v>80</v>
      </c>
      <c r="G82" s="25" t="s">
        <v>76</v>
      </c>
      <c r="H82" s="25">
        <v>6</v>
      </c>
      <c r="I82" s="25" t="s">
        <v>80</v>
      </c>
      <c r="J82" s="25" t="s">
        <v>74</v>
      </c>
      <c r="K82" s="25" t="s">
        <v>69</v>
      </c>
      <c r="L82" s="25" t="s">
        <v>80</v>
      </c>
      <c r="M82" s="25" t="s">
        <v>78</v>
      </c>
      <c r="N82" s="25" t="s">
        <v>80</v>
      </c>
      <c r="O82" s="25">
        <v>61</v>
      </c>
      <c r="P82" s="25" t="s">
        <v>80</v>
      </c>
      <c r="Q82" s="25" t="s">
        <v>80</v>
      </c>
      <c r="R82" s="25" t="s">
        <v>72</v>
      </c>
      <c r="S82" s="25" t="s">
        <v>80</v>
      </c>
      <c r="T82" s="25">
        <v>61</v>
      </c>
      <c r="V82" s="25" t="s">
        <v>70</v>
      </c>
      <c r="X82" s="25" t="s">
        <v>80</v>
      </c>
      <c r="Y82" s="25" t="s">
        <v>79</v>
      </c>
    </row>
    <row r="83" spans="5:25" s="24" customFormat="1" hidden="1">
      <c r="E83" s="24">
        <v>606</v>
      </c>
      <c r="F83" s="25" t="s">
        <v>80</v>
      </c>
      <c r="G83" s="25" t="s">
        <v>76</v>
      </c>
      <c r="H83" s="25">
        <v>6</v>
      </c>
      <c r="I83" s="25" t="s">
        <v>80</v>
      </c>
      <c r="J83" s="25" t="s">
        <v>74</v>
      </c>
      <c r="K83" s="25" t="s">
        <v>69</v>
      </c>
      <c r="L83" s="25" t="s">
        <v>80</v>
      </c>
      <c r="M83" s="25" t="s">
        <v>78</v>
      </c>
      <c r="N83" s="25" t="s">
        <v>80</v>
      </c>
      <c r="O83" s="25">
        <v>61</v>
      </c>
      <c r="P83" s="25" t="s">
        <v>80</v>
      </c>
      <c r="Q83" s="25" t="s">
        <v>80</v>
      </c>
      <c r="R83" s="25" t="s">
        <v>72</v>
      </c>
      <c r="S83" s="25" t="s">
        <v>80</v>
      </c>
      <c r="T83" s="25">
        <v>61</v>
      </c>
      <c r="V83" s="25" t="s">
        <v>70</v>
      </c>
      <c r="X83" s="25" t="s">
        <v>80</v>
      </c>
      <c r="Y83" s="25" t="s">
        <v>79</v>
      </c>
    </row>
    <row r="84" spans="5:25" s="24" customFormat="1" hidden="1">
      <c r="E84" s="24">
        <v>607</v>
      </c>
      <c r="F84" s="25" t="s">
        <v>80</v>
      </c>
      <c r="G84" s="25" t="s">
        <v>76</v>
      </c>
      <c r="H84" s="25">
        <v>6</v>
      </c>
      <c r="I84" s="25" t="s">
        <v>80</v>
      </c>
      <c r="J84" s="25" t="s">
        <v>74</v>
      </c>
      <c r="K84" s="25" t="s">
        <v>69</v>
      </c>
      <c r="L84" s="25" t="s">
        <v>80</v>
      </c>
      <c r="M84" s="25" t="s">
        <v>78</v>
      </c>
      <c r="N84" s="25" t="s">
        <v>80</v>
      </c>
      <c r="O84" s="25">
        <v>61</v>
      </c>
      <c r="P84" s="25" t="s">
        <v>80</v>
      </c>
      <c r="Q84" s="25" t="s">
        <v>80</v>
      </c>
      <c r="R84" s="25" t="s">
        <v>72</v>
      </c>
      <c r="S84" s="25" t="s">
        <v>80</v>
      </c>
      <c r="T84" s="25">
        <v>61</v>
      </c>
      <c r="V84" s="25" t="s">
        <v>70</v>
      </c>
      <c r="X84" s="25" t="s">
        <v>80</v>
      </c>
      <c r="Y84" s="25" t="s">
        <v>79</v>
      </c>
    </row>
    <row r="85" spans="5:25" s="24" customFormat="1" hidden="1">
      <c r="E85" s="24">
        <v>708</v>
      </c>
      <c r="F85" s="25" t="s">
        <v>80</v>
      </c>
      <c r="G85" s="25" t="s">
        <v>76</v>
      </c>
      <c r="H85" s="25">
        <v>6</v>
      </c>
      <c r="I85" s="25" t="s">
        <v>80</v>
      </c>
      <c r="J85" s="25" t="s">
        <v>74</v>
      </c>
      <c r="K85" s="25" t="s">
        <v>69</v>
      </c>
      <c r="L85" s="25" t="s">
        <v>81</v>
      </c>
      <c r="M85" s="25" t="s">
        <v>78</v>
      </c>
      <c r="N85" s="25" t="s">
        <v>81</v>
      </c>
      <c r="O85" s="25">
        <v>71</v>
      </c>
      <c r="P85" s="25" t="s">
        <v>81</v>
      </c>
      <c r="Q85" s="25" t="s">
        <v>81</v>
      </c>
      <c r="R85" s="25" t="s">
        <v>72</v>
      </c>
      <c r="S85" s="25" t="s">
        <v>81</v>
      </c>
      <c r="T85" s="25">
        <v>71</v>
      </c>
      <c r="V85" s="25" t="s">
        <v>70</v>
      </c>
      <c r="X85" s="25" t="s">
        <v>80</v>
      </c>
      <c r="Y85" s="25" t="s">
        <v>79</v>
      </c>
    </row>
    <row r="86" spans="5:25" s="24" customFormat="1" hidden="1">
      <c r="E86" s="24">
        <v>709</v>
      </c>
      <c r="F86" s="25" t="s">
        <v>80</v>
      </c>
      <c r="G86" s="25" t="s">
        <v>76</v>
      </c>
      <c r="H86" s="25">
        <v>6</v>
      </c>
      <c r="I86" s="25" t="s">
        <v>80</v>
      </c>
      <c r="J86" s="25" t="s">
        <v>74</v>
      </c>
      <c r="K86" s="25" t="s">
        <v>69</v>
      </c>
      <c r="L86" s="25" t="s">
        <v>81</v>
      </c>
      <c r="M86" s="25" t="s">
        <v>78</v>
      </c>
      <c r="N86" s="25" t="s">
        <v>81</v>
      </c>
      <c r="O86" s="25">
        <v>71</v>
      </c>
      <c r="P86" s="25" t="s">
        <v>81</v>
      </c>
      <c r="Q86" s="25" t="s">
        <v>81</v>
      </c>
      <c r="R86" s="25" t="s">
        <v>72</v>
      </c>
      <c r="S86" s="25" t="s">
        <v>81</v>
      </c>
      <c r="T86" s="25">
        <v>71</v>
      </c>
      <c r="V86" s="25" t="s">
        <v>70</v>
      </c>
      <c r="X86" s="25" t="s">
        <v>80</v>
      </c>
      <c r="Y86" s="25" t="s">
        <v>79</v>
      </c>
    </row>
    <row r="87" spans="5:25" s="24" customFormat="1" hidden="1">
      <c r="E87" s="24">
        <v>710</v>
      </c>
      <c r="F87" s="25" t="s">
        <v>80</v>
      </c>
      <c r="G87" s="25" t="s">
        <v>76</v>
      </c>
      <c r="H87" s="25">
        <v>6</v>
      </c>
      <c r="I87" s="25" t="s">
        <v>80</v>
      </c>
      <c r="J87" s="25" t="s">
        <v>74</v>
      </c>
      <c r="K87" s="25" t="s">
        <v>69</v>
      </c>
      <c r="L87" s="25" t="s">
        <v>81</v>
      </c>
      <c r="M87" s="25" t="s">
        <v>78</v>
      </c>
      <c r="N87" s="25" t="s">
        <v>81</v>
      </c>
      <c r="O87" s="25">
        <v>71</v>
      </c>
      <c r="P87" s="25" t="s">
        <v>81</v>
      </c>
      <c r="Q87" s="25" t="s">
        <v>81</v>
      </c>
      <c r="R87" s="25" t="s">
        <v>72</v>
      </c>
      <c r="S87" s="25" t="s">
        <v>81</v>
      </c>
      <c r="T87" s="25">
        <v>71</v>
      </c>
      <c r="V87" s="25" t="s">
        <v>70</v>
      </c>
      <c r="X87" s="25" t="s">
        <v>80</v>
      </c>
      <c r="Y87" s="25" t="s">
        <v>79</v>
      </c>
    </row>
    <row r="88" spans="5:25" s="24" customFormat="1" hidden="1">
      <c r="E88" s="24">
        <v>711</v>
      </c>
      <c r="F88" s="25" t="s">
        <v>81</v>
      </c>
      <c r="G88" s="25" t="s">
        <v>76</v>
      </c>
      <c r="H88" s="25">
        <v>6</v>
      </c>
      <c r="I88" s="25" t="s">
        <v>80</v>
      </c>
      <c r="J88" s="25" t="s">
        <v>74</v>
      </c>
      <c r="K88" s="25" t="s">
        <v>69</v>
      </c>
      <c r="L88" s="25" t="s">
        <v>81</v>
      </c>
      <c r="M88" s="25" t="s">
        <v>78</v>
      </c>
      <c r="N88" s="25" t="s">
        <v>81</v>
      </c>
      <c r="O88" s="25">
        <v>71</v>
      </c>
      <c r="P88" s="25" t="s">
        <v>81</v>
      </c>
      <c r="Q88" s="25" t="s">
        <v>81</v>
      </c>
      <c r="R88" s="25" t="s">
        <v>72</v>
      </c>
      <c r="S88" s="25" t="s">
        <v>81</v>
      </c>
      <c r="T88" s="25">
        <v>71</v>
      </c>
      <c r="V88" s="25" t="s">
        <v>70</v>
      </c>
      <c r="X88" s="25" t="s">
        <v>80</v>
      </c>
      <c r="Y88" s="25" t="s">
        <v>79</v>
      </c>
    </row>
    <row r="89" spans="5:25" s="24" customFormat="1" hidden="1">
      <c r="E89" s="24">
        <v>712</v>
      </c>
      <c r="F89" s="25" t="s">
        <v>81</v>
      </c>
      <c r="G89" s="25" t="s">
        <v>76</v>
      </c>
      <c r="H89" s="25">
        <v>6</v>
      </c>
      <c r="I89" s="25" t="s">
        <v>80</v>
      </c>
      <c r="J89" s="25" t="s">
        <v>74</v>
      </c>
      <c r="K89" s="25" t="s">
        <v>69</v>
      </c>
      <c r="L89" s="25" t="s">
        <v>81</v>
      </c>
      <c r="M89" s="25" t="s">
        <v>78</v>
      </c>
      <c r="N89" s="25" t="s">
        <v>81</v>
      </c>
      <c r="O89" s="25">
        <v>71</v>
      </c>
      <c r="P89" s="25" t="s">
        <v>81</v>
      </c>
      <c r="Q89" s="25" t="s">
        <v>81</v>
      </c>
      <c r="R89" s="25" t="s">
        <v>72</v>
      </c>
      <c r="S89" s="25" t="s">
        <v>81</v>
      </c>
      <c r="T89" s="25">
        <v>71</v>
      </c>
      <c r="V89" s="25" t="s">
        <v>70</v>
      </c>
      <c r="X89" s="25" t="s">
        <v>80</v>
      </c>
      <c r="Y89" s="25" t="s">
        <v>79</v>
      </c>
    </row>
    <row r="90" spans="5:25" s="24" customFormat="1" hidden="1">
      <c r="E90" s="24">
        <v>701</v>
      </c>
      <c r="F90" s="25" t="s">
        <v>81</v>
      </c>
      <c r="G90" s="25" t="s">
        <v>76</v>
      </c>
      <c r="H90" s="25">
        <v>6</v>
      </c>
      <c r="I90" s="25" t="s">
        <v>80</v>
      </c>
      <c r="J90" s="25" t="s">
        <v>74</v>
      </c>
      <c r="K90" s="25" t="s">
        <v>69</v>
      </c>
      <c r="L90" s="25" t="s">
        <v>81</v>
      </c>
      <c r="M90" s="25" t="s">
        <v>78</v>
      </c>
      <c r="N90" s="25" t="s">
        <v>81</v>
      </c>
      <c r="O90" s="25">
        <v>71</v>
      </c>
      <c r="P90" s="25" t="s">
        <v>81</v>
      </c>
      <c r="Q90" s="25" t="s">
        <v>81</v>
      </c>
      <c r="R90" s="25" t="s">
        <v>72</v>
      </c>
      <c r="S90" s="25" t="s">
        <v>81</v>
      </c>
      <c r="T90" s="25">
        <v>71</v>
      </c>
      <c r="V90" s="25" t="s">
        <v>70</v>
      </c>
      <c r="X90" s="25" t="s">
        <v>80</v>
      </c>
      <c r="Y90" s="25" t="s">
        <v>79</v>
      </c>
    </row>
    <row r="91" spans="5:25" s="24" customFormat="1" hidden="1">
      <c r="E91" s="24">
        <v>702</v>
      </c>
      <c r="F91" s="25" t="s">
        <v>81</v>
      </c>
      <c r="G91" s="25" t="s">
        <v>76</v>
      </c>
      <c r="H91" s="25">
        <v>6</v>
      </c>
      <c r="I91" s="25" t="s">
        <v>80</v>
      </c>
      <c r="J91" s="25" t="s">
        <v>74</v>
      </c>
      <c r="K91" s="25" t="s">
        <v>69</v>
      </c>
      <c r="L91" s="25" t="s">
        <v>81</v>
      </c>
      <c r="M91" s="25" t="s">
        <v>78</v>
      </c>
      <c r="N91" s="25" t="s">
        <v>81</v>
      </c>
      <c r="O91" s="25">
        <v>71</v>
      </c>
      <c r="P91" s="25" t="s">
        <v>81</v>
      </c>
      <c r="Q91" s="25" t="s">
        <v>81</v>
      </c>
      <c r="R91" s="25" t="s">
        <v>72</v>
      </c>
      <c r="S91" s="25" t="s">
        <v>81</v>
      </c>
      <c r="T91" s="25">
        <v>71</v>
      </c>
      <c r="V91" s="25" t="s">
        <v>70</v>
      </c>
      <c r="X91" s="25" t="s">
        <v>80</v>
      </c>
      <c r="Y91" s="25" t="s">
        <v>79</v>
      </c>
    </row>
    <row r="92" spans="5:25" s="24" customFormat="1" hidden="1">
      <c r="E92" s="24">
        <v>703</v>
      </c>
      <c r="F92" s="25" t="s">
        <v>81</v>
      </c>
      <c r="G92" s="25" t="s">
        <v>76</v>
      </c>
      <c r="H92" s="25">
        <v>6</v>
      </c>
      <c r="I92" s="25" t="s">
        <v>80</v>
      </c>
      <c r="J92" s="25" t="s">
        <v>74</v>
      </c>
      <c r="K92" s="25" t="s">
        <v>69</v>
      </c>
      <c r="L92" s="25" t="s">
        <v>81</v>
      </c>
      <c r="M92" s="25" t="s">
        <v>78</v>
      </c>
      <c r="N92" s="25" t="s">
        <v>81</v>
      </c>
      <c r="O92" s="25">
        <v>71</v>
      </c>
      <c r="P92" s="25" t="s">
        <v>81</v>
      </c>
      <c r="Q92" s="25" t="s">
        <v>81</v>
      </c>
      <c r="R92" s="25" t="s">
        <v>72</v>
      </c>
      <c r="S92" s="25" t="s">
        <v>81</v>
      </c>
      <c r="T92" s="25">
        <v>71</v>
      </c>
      <c r="V92" s="25" t="s">
        <v>70</v>
      </c>
      <c r="X92" s="25" t="s">
        <v>80</v>
      </c>
      <c r="Y92" s="25" t="s">
        <v>79</v>
      </c>
    </row>
    <row r="93" spans="5:25" s="24" customFormat="1" hidden="1">
      <c r="E93" s="24">
        <v>704</v>
      </c>
      <c r="F93" s="25" t="s">
        <v>81</v>
      </c>
      <c r="G93" s="25" t="s">
        <v>76</v>
      </c>
      <c r="H93" s="25">
        <v>6</v>
      </c>
      <c r="I93" s="25" t="s">
        <v>80</v>
      </c>
      <c r="J93" s="25" t="s">
        <v>74</v>
      </c>
      <c r="K93" s="25" t="s">
        <v>69</v>
      </c>
      <c r="L93" s="25" t="s">
        <v>81</v>
      </c>
      <c r="M93" s="25" t="s">
        <v>78</v>
      </c>
      <c r="N93" s="25" t="s">
        <v>81</v>
      </c>
      <c r="O93" s="25">
        <v>71</v>
      </c>
      <c r="P93" s="25" t="s">
        <v>81</v>
      </c>
      <c r="Q93" s="25" t="s">
        <v>81</v>
      </c>
      <c r="R93" s="25" t="s">
        <v>72</v>
      </c>
      <c r="S93" s="25" t="s">
        <v>81</v>
      </c>
      <c r="T93" s="25">
        <v>71</v>
      </c>
      <c r="V93" s="25" t="s">
        <v>70</v>
      </c>
      <c r="X93" s="25" t="s">
        <v>80</v>
      </c>
      <c r="Y93" s="25" t="s">
        <v>79</v>
      </c>
    </row>
    <row r="94" spans="5:25" s="24" customFormat="1" hidden="1">
      <c r="E94" s="24">
        <v>705</v>
      </c>
      <c r="F94" s="25" t="s">
        <v>81</v>
      </c>
      <c r="G94" s="25" t="s">
        <v>76</v>
      </c>
      <c r="H94" s="25">
        <v>6</v>
      </c>
      <c r="I94" s="25" t="s">
        <v>80</v>
      </c>
      <c r="J94" s="25" t="s">
        <v>74</v>
      </c>
      <c r="K94" s="25" t="s">
        <v>69</v>
      </c>
      <c r="L94" s="25" t="s">
        <v>81</v>
      </c>
      <c r="M94" s="25" t="s">
        <v>78</v>
      </c>
      <c r="N94" s="25" t="s">
        <v>81</v>
      </c>
      <c r="O94" s="25">
        <v>71</v>
      </c>
      <c r="P94" s="25" t="s">
        <v>81</v>
      </c>
      <c r="Q94" s="25" t="s">
        <v>81</v>
      </c>
      <c r="R94" s="25" t="s">
        <v>72</v>
      </c>
      <c r="S94" s="25" t="s">
        <v>81</v>
      </c>
      <c r="T94" s="25">
        <v>71</v>
      </c>
      <c r="V94" s="25" t="s">
        <v>70</v>
      </c>
      <c r="X94" s="25" t="s">
        <v>80</v>
      </c>
      <c r="Y94" s="25" t="s">
        <v>79</v>
      </c>
    </row>
    <row r="95" spans="5:25" s="24" customFormat="1" hidden="1">
      <c r="E95" s="24">
        <v>706</v>
      </c>
      <c r="F95" s="25" t="s">
        <v>81</v>
      </c>
      <c r="G95" s="25" t="s">
        <v>76</v>
      </c>
      <c r="H95" s="25">
        <v>6</v>
      </c>
      <c r="I95" s="25" t="s">
        <v>80</v>
      </c>
      <c r="J95" s="25" t="s">
        <v>74</v>
      </c>
      <c r="K95" s="25" t="s">
        <v>69</v>
      </c>
      <c r="L95" s="25" t="s">
        <v>81</v>
      </c>
      <c r="M95" s="25" t="s">
        <v>78</v>
      </c>
      <c r="N95" s="25" t="s">
        <v>81</v>
      </c>
      <c r="O95" s="25">
        <v>71</v>
      </c>
      <c r="P95" s="25" t="s">
        <v>81</v>
      </c>
      <c r="Q95" s="25" t="s">
        <v>81</v>
      </c>
      <c r="R95" s="25" t="s">
        <v>72</v>
      </c>
      <c r="S95" s="25" t="s">
        <v>81</v>
      </c>
      <c r="T95" s="25">
        <v>71</v>
      </c>
      <c r="V95" s="25" t="s">
        <v>70</v>
      </c>
      <c r="X95" s="25" t="s">
        <v>80</v>
      </c>
      <c r="Y95" s="25" t="s">
        <v>79</v>
      </c>
    </row>
    <row r="96" spans="5:25" s="24" customFormat="1" hidden="1">
      <c r="E96" s="24">
        <v>707</v>
      </c>
      <c r="F96" s="25" t="s">
        <v>81</v>
      </c>
      <c r="G96" s="25" t="s">
        <v>76</v>
      </c>
      <c r="H96" s="25">
        <v>6</v>
      </c>
      <c r="I96" s="25" t="s">
        <v>80</v>
      </c>
      <c r="J96" s="25" t="s">
        <v>74</v>
      </c>
      <c r="K96" s="25" t="s">
        <v>69</v>
      </c>
      <c r="L96" s="25" t="s">
        <v>81</v>
      </c>
      <c r="M96" s="25" t="s">
        <v>78</v>
      </c>
      <c r="N96" s="25" t="s">
        <v>81</v>
      </c>
      <c r="O96" s="25">
        <v>71</v>
      </c>
      <c r="P96" s="25" t="s">
        <v>81</v>
      </c>
      <c r="Q96" s="25" t="s">
        <v>81</v>
      </c>
      <c r="R96" s="25" t="s">
        <v>72</v>
      </c>
      <c r="S96" s="25" t="s">
        <v>81</v>
      </c>
      <c r="T96" s="25">
        <v>71</v>
      </c>
      <c r="V96" s="25" t="s">
        <v>70</v>
      </c>
      <c r="X96" s="25" t="s">
        <v>80</v>
      </c>
      <c r="Y96" s="25" t="s">
        <v>79</v>
      </c>
    </row>
    <row r="97" spans="5:25" s="24" customFormat="1" hidden="1">
      <c r="E97" s="24">
        <v>808</v>
      </c>
      <c r="F97" s="25" t="s">
        <v>81</v>
      </c>
      <c r="G97" s="25" t="s">
        <v>76</v>
      </c>
      <c r="H97" s="25">
        <v>6</v>
      </c>
      <c r="I97" s="25" t="s">
        <v>80</v>
      </c>
      <c r="J97" s="25" t="s">
        <v>74</v>
      </c>
      <c r="K97" s="25" t="s">
        <v>69</v>
      </c>
      <c r="L97" s="25" t="s">
        <v>82</v>
      </c>
      <c r="M97" s="25" t="s">
        <v>83</v>
      </c>
      <c r="N97" s="25" t="s">
        <v>82</v>
      </c>
      <c r="O97" s="25">
        <v>81</v>
      </c>
      <c r="P97" s="25" t="s">
        <v>82</v>
      </c>
      <c r="Q97" s="25" t="s">
        <v>82</v>
      </c>
      <c r="R97" s="25" t="s">
        <v>72</v>
      </c>
      <c r="S97" s="25" t="s">
        <v>82</v>
      </c>
      <c r="T97" s="25">
        <v>81</v>
      </c>
      <c r="V97" s="25" t="s">
        <v>70</v>
      </c>
      <c r="X97" s="25" t="s">
        <v>80</v>
      </c>
      <c r="Y97" s="25" t="s">
        <v>79</v>
      </c>
    </row>
    <row r="98" spans="5:25" s="24" customFormat="1" hidden="1">
      <c r="E98" s="24">
        <v>809</v>
      </c>
      <c r="F98" s="25" t="s">
        <v>81</v>
      </c>
      <c r="G98" s="25" t="s">
        <v>76</v>
      </c>
      <c r="H98" s="25">
        <v>6</v>
      </c>
      <c r="I98" s="25" t="s">
        <v>80</v>
      </c>
      <c r="J98" s="25" t="s">
        <v>74</v>
      </c>
      <c r="K98" s="25" t="s">
        <v>69</v>
      </c>
      <c r="L98" s="25" t="s">
        <v>82</v>
      </c>
      <c r="M98" s="25" t="s">
        <v>83</v>
      </c>
      <c r="N98" s="25" t="s">
        <v>82</v>
      </c>
      <c r="O98" s="25">
        <v>81</v>
      </c>
      <c r="P98" s="25" t="s">
        <v>82</v>
      </c>
      <c r="Q98" s="25" t="s">
        <v>82</v>
      </c>
      <c r="R98" s="25" t="s">
        <v>72</v>
      </c>
      <c r="S98" s="25" t="s">
        <v>82</v>
      </c>
      <c r="T98" s="25">
        <v>81</v>
      </c>
      <c r="V98" s="25" t="s">
        <v>70</v>
      </c>
      <c r="X98" s="25" t="s">
        <v>80</v>
      </c>
      <c r="Y98" s="25" t="s">
        <v>79</v>
      </c>
    </row>
    <row r="99" spans="5:25" s="24" customFormat="1" hidden="1">
      <c r="E99" s="24">
        <v>810</v>
      </c>
      <c r="F99" s="25" t="s">
        <v>81</v>
      </c>
      <c r="G99" s="25" t="s">
        <v>76</v>
      </c>
      <c r="H99" s="25">
        <v>6</v>
      </c>
      <c r="I99" s="25" t="s">
        <v>80</v>
      </c>
      <c r="J99" s="25" t="s">
        <v>74</v>
      </c>
      <c r="K99" s="25" t="s">
        <v>69</v>
      </c>
      <c r="L99" s="25" t="s">
        <v>82</v>
      </c>
      <c r="M99" s="25" t="s">
        <v>83</v>
      </c>
      <c r="N99" s="25" t="s">
        <v>82</v>
      </c>
      <c r="O99" s="25">
        <v>81</v>
      </c>
      <c r="P99" s="25" t="s">
        <v>82</v>
      </c>
      <c r="Q99" s="25" t="s">
        <v>82</v>
      </c>
      <c r="R99" s="25" t="s">
        <v>72</v>
      </c>
      <c r="S99" s="25" t="s">
        <v>82</v>
      </c>
      <c r="T99" s="25">
        <v>81</v>
      </c>
      <c r="V99" s="25" t="s">
        <v>70</v>
      </c>
      <c r="X99" s="25" t="s">
        <v>80</v>
      </c>
      <c r="Y99" s="25" t="s">
        <v>79</v>
      </c>
    </row>
    <row r="100" spans="5:25" s="24" customFormat="1" hidden="1">
      <c r="E100" s="24">
        <v>811</v>
      </c>
      <c r="F100" s="25" t="s">
        <v>82</v>
      </c>
      <c r="G100" s="25" t="s">
        <v>76</v>
      </c>
      <c r="H100" s="25">
        <v>6</v>
      </c>
      <c r="I100" s="25" t="s">
        <v>80</v>
      </c>
      <c r="J100" s="25" t="s">
        <v>74</v>
      </c>
      <c r="K100" s="25" t="s">
        <v>69</v>
      </c>
      <c r="L100" s="25" t="s">
        <v>82</v>
      </c>
      <c r="M100" s="25" t="s">
        <v>83</v>
      </c>
      <c r="N100" s="25" t="s">
        <v>82</v>
      </c>
      <c r="O100" s="25">
        <v>81</v>
      </c>
      <c r="P100" s="25" t="s">
        <v>82</v>
      </c>
      <c r="Q100" s="25" t="s">
        <v>82</v>
      </c>
      <c r="R100" s="25" t="s">
        <v>72</v>
      </c>
      <c r="S100" s="25" t="s">
        <v>82</v>
      </c>
      <c r="T100" s="25">
        <v>81</v>
      </c>
      <c r="V100" s="25" t="s">
        <v>70</v>
      </c>
      <c r="X100" s="25" t="s">
        <v>80</v>
      </c>
      <c r="Y100" s="25" t="s">
        <v>79</v>
      </c>
    </row>
    <row r="101" spans="5:25" s="24" customFormat="1" hidden="1">
      <c r="E101" s="24">
        <v>812</v>
      </c>
      <c r="F101" s="25" t="s">
        <v>82</v>
      </c>
      <c r="G101" s="25" t="s">
        <v>76</v>
      </c>
      <c r="H101" s="25">
        <v>6</v>
      </c>
      <c r="I101" s="25" t="s">
        <v>80</v>
      </c>
      <c r="J101" s="25" t="s">
        <v>74</v>
      </c>
      <c r="K101" s="25" t="s">
        <v>69</v>
      </c>
      <c r="L101" s="25" t="s">
        <v>82</v>
      </c>
      <c r="M101" s="25" t="s">
        <v>83</v>
      </c>
      <c r="N101" s="25" t="s">
        <v>82</v>
      </c>
      <c r="O101" s="25">
        <v>81</v>
      </c>
      <c r="P101" s="25" t="s">
        <v>82</v>
      </c>
      <c r="Q101" s="25" t="s">
        <v>82</v>
      </c>
      <c r="R101" s="25" t="s">
        <v>72</v>
      </c>
      <c r="S101" s="25" t="s">
        <v>82</v>
      </c>
      <c r="T101" s="25">
        <v>81</v>
      </c>
      <c r="V101" s="25" t="s">
        <v>70</v>
      </c>
      <c r="X101" s="25" t="s">
        <v>80</v>
      </c>
      <c r="Y101" s="25" t="s">
        <v>79</v>
      </c>
    </row>
    <row r="102" spans="5:25" s="24" customFormat="1" hidden="1">
      <c r="E102" s="24">
        <v>801</v>
      </c>
      <c r="F102" s="25" t="s">
        <v>82</v>
      </c>
      <c r="G102" s="25" t="s">
        <v>76</v>
      </c>
      <c r="H102" s="25">
        <v>6</v>
      </c>
      <c r="I102" s="25" t="s">
        <v>80</v>
      </c>
      <c r="J102" s="25" t="s">
        <v>74</v>
      </c>
      <c r="K102" s="25" t="s">
        <v>69</v>
      </c>
      <c r="L102" s="25" t="s">
        <v>82</v>
      </c>
      <c r="M102" s="25" t="s">
        <v>83</v>
      </c>
      <c r="N102" s="25" t="s">
        <v>82</v>
      </c>
      <c r="O102" s="25">
        <v>81</v>
      </c>
      <c r="P102" s="25" t="s">
        <v>82</v>
      </c>
      <c r="Q102" s="25" t="s">
        <v>82</v>
      </c>
      <c r="R102" s="25" t="s">
        <v>72</v>
      </c>
      <c r="S102" s="25" t="s">
        <v>82</v>
      </c>
      <c r="T102" s="25">
        <v>81</v>
      </c>
      <c r="V102" s="25" t="s">
        <v>70</v>
      </c>
      <c r="X102" s="25" t="s">
        <v>80</v>
      </c>
      <c r="Y102" s="25" t="s">
        <v>79</v>
      </c>
    </row>
    <row r="103" spans="5:25" s="24" customFormat="1" hidden="1">
      <c r="E103" s="24">
        <v>802</v>
      </c>
      <c r="F103" s="25" t="s">
        <v>82</v>
      </c>
      <c r="G103" s="25" t="s">
        <v>76</v>
      </c>
      <c r="H103" s="25">
        <v>6</v>
      </c>
      <c r="I103" s="25" t="s">
        <v>80</v>
      </c>
      <c r="J103" s="25" t="s">
        <v>74</v>
      </c>
      <c r="K103" s="25" t="s">
        <v>69</v>
      </c>
      <c r="L103" s="25" t="s">
        <v>82</v>
      </c>
      <c r="M103" s="25" t="s">
        <v>83</v>
      </c>
      <c r="N103" s="25" t="s">
        <v>82</v>
      </c>
      <c r="O103" s="25">
        <v>81</v>
      </c>
      <c r="P103" s="25" t="s">
        <v>82</v>
      </c>
      <c r="Q103" s="25" t="s">
        <v>82</v>
      </c>
      <c r="R103" s="25" t="s">
        <v>72</v>
      </c>
      <c r="S103" s="25" t="s">
        <v>82</v>
      </c>
      <c r="T103" s="25">
        <v>81</v>
      </c>
      <c r="V103" s="25" t="s">
        <v>70</v>
      </c>
      <c r="X103" s="25" t="s">
        <v>80</v>
      </c>
      <c r="Y103" s="25" t="s">
        <v>79</v>
      </c>
    </row>
    <row r="104" spans="5:25" s="24" customFormat="1" hidden="1">
      <c r="E104" s="24">
        <v>803</v>
      </c>
      <c r="F104" s="25" t="s">
        <v>82</v>
      </c>
      <c r="G104" s="25" t="s">
        <v>76</v>
      </c>
      <c r="H104" s="25">
        <v>6</v>
      </c>
      <c r="I104" s="25" t="s">
        <v>80</v>
      </c>
      <c r="J104" s="25" t="s">
        <v>74</v>
      </c>
      <c r="K104" s="25" t="s">
        <v>69</v>
      </c>
      <c r="L104" s="25" t="s">
        <v>82</v>
      </c>
      <c r="M104" s="25" t="s">
        <v>83</v>
      </c>
      <c r="N104" s="25" t="s">
        <v>82</v>
      </c>
      <c r="O104" s="25">
        <v>81</v>
      </c>
      <c r="P104" s="25" t="s">
        <v>82</v>
      </c>
      <c r="Q104" s="25" t="s">
        <v>82</v>
      </c>
      <c r="R104" s="25" t="s">
        <v>72</v>
      </c>
      <c r="S104" s="25" t="s">
        <v>82</v>
      </c>
      <c r="T104" s="25">
        <v>81</v>
      </c>
      <c r="V104" s="25" t="s">
        <v>70</v>
      </c>
      <c r="X104" s="25" t="s">
        <v>80</v>
      </c>
      <c r="Y104" s="25" t="s">
        <v>79</v>
      </c>
    </row>
    <row r="105" spans="5:25" s="24" customFormat="1" hidden="1">
      <c r="E105" s="24">
        <v>804</v>
      </c>
      <c r="F105" s="25" t="s">
        <v>82</v>
      </c>
      <c r="G105" s="25" t="s">
        <v>76</v>
      </c>
      <c r="H105" s="25">
        <v>6</v>
      </c>
      <c r="I105" s="25" t="s">
        <v>80</v>
      </c>
      <c r="J105" s="25" t="s">
        <v>74</v>
      </c>
      <c r="K105" s="25" t="s">
        <v>69</v>
      </c>
      <c r="L105" s="25" t="s">
        <v>82</v>
      </c>
      <c r="M105" s="25" t="s">
        <v>83</v>
      </c>
      <c r="N105" s="25" t="s">
        <v>82</v>
      </c>
      <c r="O105" s="25">
        <v>81</v>
      </c>
      <c r="P105" s="25" t="s">
        <v>82</v>
      </c>
      <c r="Q105" s="25" t="s">
        <v>82</v>
      </c>
      <c r="R105" s="25" t="s">
        <v>72</v>
      </c>
      <c r="S105" s="25" t="s">
        <v>82</v>
      </c>
      <c r="T105" s="25">
        <v>81</v>
      </c>
      <c r="V105" s="25" t="s">
        <v>70</v>
      </c>
      <c r="X105" s="25" t="s">
        <v>80</v>
      </c>
      <c r="Y105" s="25" t="s">
        <v>79</v>
      </c>
    </row>
    <row r="106" spans="5:25" s="24" customFormat="1" hidden="1">
      <c r="E106" s="24">
        <v>805</v>
      </c>
      <c r="F106" s="25" t="s">
        <v>82</v>
      </c>
      <c r="G106" s="25" t="s">
        <v>76</v>
      </c>
      <c r="H106" s="25">
        <v>6</v>
      </c>
      <c r="I106" s="25" t="s">
        <v>80</v>
      </c>
      <c r="J106" s="25" t="s">
        <v>74</v>
      </c>
      <c r="K106" s="25" t="s">
        <v>69</v>
      </c>
      <c r="L106" s="25" t="s">
        <v>82</v>
      </c>
      <c r="M106" s="25" t="s">
        <v>83</v>
      </c>
      <c r="N106" s="25" t="s">
        <v>82</v>
      </c>
      <c r="O106" s="25">
        <v>81</v>
      </c>
      <c r="P106" s="25" t="s">
        <v>82</v>
      </c>
      <c r="Q106" s="25" t="s">
        <v>82</v>
      </c>
      <c r="R106" s="25" t="s">
        <v>72</v>
      </c>
      <c r="S106" s="25" t="s">
        <v>82</v>
      </c>
      <c r="T106" s="25">
        <v>81</v>
      </c>
      <c r="V106" s="25" t="s">
        <v>70</v>
      </c>
      <c r="X106" s="25" t="s">
        <v>80</v>
      </c>
      <c r="Y106" s="25" t="s">
        <v>79</v>
      </c>
    </row>
    <row r="107" spans="5:25" s="24" customFormat="1" hidden="1">
      <c r="E107" s="24">
        <v>806</v>
      </c>
      <c r="F107" s="25" t="s">
        <v>82</v>
      </c>
      <c r="G107" s="25" t="s">
        <v>76</v>
      </c>
      <c r="H107" s="25">
        <v>6</v>
      </c>
      <c r="I107" s="25" t="s">
        <v>80</v>
      </c>
      <c r="J107" s="25" t="s">
        <v>74</v>
      </c>
      <c r="K107" s="25" t="s">
        <v>69</v>
      </c>
      <c r="L107" s="25" t="s">
        <v>82</v>
      </c>
      <c r="M107" s="25" t="s">
        <v>83</v>
      </c>
      <c r="N107" s="25" t="s">
        <v>82</v>
      </c>
      <c r="O107" s="25">
        <v>81</v>
      </c>
      <c r="P107" s="25" t="s">
        <v>82</v>
      </c>
      <c r="Q107" s="25" t="s">
        <v>82</v>
      </c>
      <c r="R107" s="25" t="s">
        <v>72</v>
      </c>
      <c r="S107" s="25" t="s">
        <v>82</v>
      </c>
      <c r="T107" s="25">
        <v>81</v>
      </c>
      <c r="V107" s="25" t="s">
        <v>70</v>
      </c>
      <c r="X107" s="25" t="s">
        <v>80</v>
      </c>
      <c r="Y107" s="25" t="s">
        <v>79</v>
      </c>
    </row>
    <row r="108" spans="5:25" s="24" customFormat="1" hidden="1">
      <c r="E108" s="24">
        <v>807</v>
      </c>
      <c r="F108" s="25" t="s">
        <v>82</v>
      </c>
      <c r="G108" s="25" t="s">
        <v>76</v>
      </c>
      <c r="H108" s="25">
        <v>6</v>
      </c>
      <c r="I108" s="25" t="s">
        <v>80</v>
      </c>
      <c r="J108" s="25" t="s">
        <v>74</v>
      </c>
      <c r="K108" s="25" t="s">
        <v>69</v>
      </c>
      <c r="L108" s="25" t="s">
        <v>82</v>
      </c>
      <c r="M108" s="25" t="s">
        <v>83</v>
      </c>
      <c r="N108" s="25" t="s">
        <v>82</v>
      </c>
      <c r="O108" s="25">
        <v>81</v>
      </c>
      <c r="P108" s="25" t="s">
        <v>82</v>
      </c>
      <c r="Q108" s="25" t="s">
        <v>82</v>
      </c>
      <c r="R108" s="25" t="s">
        <v>72</v>
      </c>
      <c r="S108" s="25" t="s">
        <v>82</v>
      </c>
      <c r="T108" s="25">
        <v>81</v>
      </c>
      <c r="V108" s="25" t="s">
        <v>70</v>
      </c>
      <c r="X108" s="25" t="s">
        <v>80</v>
      </c>
      <c r="Y108" s="25" t="s">
        <v>79</v>
      </c>
    </row>
    <row r="109" spans="5:25" s="24" customFormat="1" hidden="1">
      <c r="E109" s="24">
        <v>908</v>
      </c>
      <c r="F109" s="25" t="s">
        <v>82</v>
      </c>
      <c r="G109" s="25" t="s">
        <v>76</v>
      </c>
      <c r="H109" s="25">
        <v>6</v>
      </c>
      <c r="I109" s="25" t="s">
        <v>80</v>
      </c>
      <c r="J109" s="25" t="s">
        <v>74</v>
      </c>
      <c r="K109" s="25" t="s">
        <v>69</v>
      </c>
      <c r="L109" s="25" t="s">
        <v>84</v>
      </c>
      <c r="M109" s="25" t="s">
        <v>83</v>
      </c>
      <c r="N109" s="25" t="s">
        <v>84</v>
      </c>
      <c r="O109" s="25">
        <v>91</v>
      </c>
      <c r="P109" s="25" t="s">
        <v>84</v>
      </c>
      <c r="Q109" s="25" t="s">
        <v>84</v>
      </c>
      <c r="R109" s="25" t="s">
        <v>72</v>
      </c>
      <c r="S109" s="25" t="s">
        <v>84</v>
      </c>
      <c r="T109" s="25">
        <v>91</v>
      </c>
      <c r="V109" s="25" t="s">
        <v>70</v>
      </c>
      <c r="X109" s="25" t="s">
        <v>80</v>
      </c>
      <c r="Y109" s="25" t="s">
        <v>79</v>
      </c>
    </row>
    <row r="110" spans="5:25" s="24" customFormat="1" hidden="1">
      <c r="E110" s="24">
        <v>909</v>
      </c>
      <c r="F110" s="25" t="s">
        <v>82</v>
      </c>
      <c r="G110" s="25" t="s">
        <v>76</v>
      </c>
      <c r="H110" s="25">
        <v>6</v>
      </c>
      <c r="I110" s="25" t="s">
        <v>80</v>
      </c>
      <c r="J110" s="25" t="s">
        <v>74</v>
      </c>
      <c r="K110" s="25" t="s">
        <v>69</v>
      </c>
      <c r="L110" s="25" t="s">
        <v>84</v>
      </c>
      <c r="M110" s="25" t="s">
        <v>83</v>
      </c>
      <c r="N110" s="25" t="s">
        <v>84</v>
      </c>
      <c r="O110" s="25">
        <v>91</v>
      </c>
      <c r="P110" s="25" t="s">
        <v>84</v>
      </c>
      <c r="Q110" s="25" t="s">
        <v>84</v>
      </c>
      <c r="R110" s="25" t="s">
        <v>72</v>
      </c>
      <c r="S110" s="25" t="s">
        <v>84</v>
      </c>
      <c r="T110" s="25">
        <v>91</v>
      </c>
      <c r="V110" s="25" t="s">
        <v>70</v>
      </c>
      <c r="X110" s="25" t="s">
        <v>80</v>
      </c>
      <c r="Y110" s="25" t="s">
        <v>79</v>
      </c>
    </row>
    <row r="111" spans="5:25" s="24" customFormat="1" hidden="1">
      <c r="E111" s="24">
        <v>910</v>
      </c>
      <c r="F111" s="25" t="s">
        <v>82</v>
      </c>
      <c r="G111" s="25" t="s">
        <v>76</v>
      </c>
      <c r="H111" s="25">
        <v>6</v>
      </c>
      <c r="I111" s="25" t="s">
        <v>80</v>
      </c>
      <c r="J111" s="25" t="s">
        <v>74</v>
      </c>
      <c r="K111" s="25" t="s">
        <v>69</v>
      </c>
      <c r="L111" s="25" t="s">
        <v>84</v>
      </c>
      <c r="M111" s="25" t="s">
        <v>83</v>
      </c>
      <c r="N111" s="25" t="s">
        <v>84</v>
      </c>
      <c r="O111" s="25">
        <v>91</v>
      </c>
      <c r="P111" s="25" t="s">
        <v>84</v>
      </c>
      <c r="Q111" s="25" t="s">
        <v>84</v>
      </c>
      <c r="R111" s="25" t="s">
        <v>72</v>
      </c>
      <c r="S111" s="25" t="s">
        <v>84</v>
      </c>
      <c r="T111" s="25">
        <v>91</v>
      </c>
      <c r="V111" s="25" t="s">
        <v>70</v>
      </c>
      <c r="X111" s="25" t="s">
        <v>80</v>
      </c>
      <c r="Y111" s="25" t="s">
        <v>79</v>
      </c>
    </row>
    <row r="112" spans="5:25" s="24" customFormat="1" hidden="1">
      <c r="E112" s="24">
        <v>911</v>
      </c>
      <c r="F112" s="25" t="s">
        <v>84</v>
      </c>
      <c r="G112" s="25" t="s">
        <v>76</v>
      </c>
      <c r="H112" s="25">
        <v>6</v>
      </c>
      <c r="I112" s="25" t="s">
        <v>80</v>
      </c>
      <c r="J112" s="25" t="s">
        <v>74</v>
      </c>
      <c r="K112" s="25" t="s">
        <v>69</v>
      </c>
      <c r="L112" s="25" t="s">
        <v>84</v>
      </c>
      <c r="M112" s="25" t="s">
        <v>83</v>
      </c>
      <c r="N112" s="25" t="s">
        <v>84</v>
      </c>
      <c r="O112" s="25">
        <v>91</v>
      </c>
      <c r="P112" s="25" t="s">
        <v>84</v>
      </c>
      <c r="Q112" s="25" t="s">
        <v>84</v>
      </c>
      <c r="R112" s="25" t="s">
        <v>72</v>
      </c>
      <c r="S112" s="25" t="s">
        <v>84</v>
      </c>
      <c r="T112" s="25">
        <v>91</v>
      </c>
      <c r="V112" s="25" t="s">
        <v>70</v>
      </c>
      <c r="X112" s="25" t="s">
        <v>80</v>
      </c>
      <c r="Y112" s="25" t="s">
        <v>79</v>
      </c>
    </row>
    <row r="113" spans="5:25" s="24" customFormat="1" hidden="1">
      <c r="E113" s="24">
        <v>912</v>
      </c>
      <c r="F113" s="25" t="s">
        <v>84</v>
      </c>
      <c r="G113" s="25" t="s">
        <v>76</v>
      </c>
      <c r="H113" s="25">
        <v>6</v>
      </c>
      <c r="I113" s="25" t="s">
        <v>80</v>
      </c>
      <c r="J113" s="25" t="s">
        <v>74</v>
      </c>
      <c r="K113" s="25" t="s">
        <v>69</v>
      </c>
      <c r="L113" s="25" t="s">
        <v>84</v>
      </c>
      <c r="M113" s="25" t="s">
        <v>83</v>
      </c>
      <c r="N113" s="25" t="s">
        <v>84</v>
      </c>
      <c r="O113" s="25">
        <v>91</v>
      </c>
      <c r="P113" s="25" t="s">
        <v>84</v>
      </c>
      <c r="Q113" s="25" t="s">
        <v>84</v>
      </c>
      <c r="R113" s="25" t="s">
        <v>72</v>
      </c>
      <c r="S113" s="25" t="s">
        <v>84</v>
      </c>
      <c r="T113" s="25">
        <v>91</v>
      </c>
      <c r="V113" s="25" t="s">
        <v>70</v>
      </c>
      <c r="X113" s="25" t="s">
        <v>80</v>
      </c>
      <c r="Y113" s="25" t="s">
        <v>79</v>
      </c>
    </row>
    <row r="114" spans="5:25" s="24" customFormat="1" hidden="1">
      <c r="E114" s="24">
        <v>901</v>
      </c>
      <c r="F114" s="25" t="s">
        <v>84</v>
      </c>
      <c r="G114" s="25" t="s">
        <v>76</v>
      </c>
      <c r="H114" s="25">
        <v>6</v>
      </c>
      <c r="I114" s="25" t="s">
        <v>80</v>
      </c>
      <c r="J114" s="25" t="s">
        <v>74</v>
      </c>
      <c r="K114" s="25" t="s">
        <v>69</v>
      </c>
      <c r="L114" s="25" t="s">
        <v>84</v>
      </c>
      <c r="M114" s="25" t="s">
        <v>83</v>
      </c>
      <c r="N114" s="25" t="s">
        <v>84</v>
      </c>
      <c r="O114" s="25">
        <v>91</v>
      </c>
      <c r="P114" s="25" t="s">
        <v>84</v>
      </c>
      <c r="Q114" s="25" t="s">
        <v>84</v>
      </c>
      <c r="R114" s="25" t="s">
        <v>72</v>
      </c>
      <c r="S114" s="25" t="s">
        <v>84</v>
      </c>
      <c r="T114" s="25">
        <v>91</v>
      </c>
      <c r="V114" s="25" t="s">
        <v>70</v>
      </c>
      <c r="X114" s="25" t="s">
        <v>80</v>
      </c>
      <c r="Y114" s="25" t="s">
        <v>79</v>
      </c>
    </row>
    <row r="115" spans="5:25" s="24" customFormat="1" hidden="1">
      <c r="E115" s="24">
        <v>902</v>
      </c>
      <c r="F115" s="25" t="s">
        <v>84</v>
      </c>
      <c r="G115" s="25" t="s">
        <v>76</v>
      </c>
      <c r="H115" s="25">
        <v>6</v>
      </c>
      <c r="I115" s="25" t="s">
        <v>80</v>
      </c>
      <c r="J115" s="25" t="s">
        <v>74</v>
      </c>
      <c r="K115" s="25" t="s">
        <v>69</v>
      </c>
      <c r="L115" s="25" t="s">
        <v>84</v>
      </c>
      <c r="M115" s="25" t="s">
        <v>83</v>
      </c>
      <c r="N115" s="25" t="s">
        <v>84</v>
      </c>
      <c r="O115" s="25">
        <v>91</v>
      </c>
      <c r="P115" s="25" t="s">
        <v>84</v>
      </c>
      <c r="Q115" s="25" t="s">
        <v>84</v>
      </c>
      <c r="R115" s="25" t="s">
        <v>72</v>
      </c>
      <c r="S115" s="25" t="s">
        <v>84</v>
      </c>
      <c r="T115" s="25">
        <v>91</v>
      </c>
      <c r="V115" s="25" t="s">
        <v>70</v>
      </c>
      <c r="X115" s="25" t="s">
        <v>80</v>
      </c>
      <c r="Y115" s="25" t="s">
        <v>79</v>
      </c>
    </row>
    <row r="116" spans="5:25" s="24" customFormat="1" hidden="1">
      <c r="E116" s="24">
        <v>903</v>
      </c>
      <c r="F116" s="25" t="s">
        <v>84</v>
      </c>
      <c r="G116" s="25" t="s">
        <v>76</v>
      </c>
      <c r="H116" s="25">
        <v>6</v>
      </c>
      <c r="I116" s="25" t="s">
        <v>80</v>
      </c>
      <c r="J116" s="25" t="s">
        <v>74</v>
      </c>
      <c r="K116" s="25" t="s">
        <v>69</v>
      </c>
      <c r="L116" s="25" t="s">
        <v>84</v>
      </c>
      <c r="M116" s="25" t="s">
        <v>83</v>
      </c>
      <c r="N116" s="25" t="s">
        <v>84</v>
      </c>
      <c r="O116" s="25">
        <v>91</v>
      </c>
      <c r="P116" s="25" t="s">
        <v>84</v>
      </c>
      <c r="Q116" s="25" t="s">
        <v>84</v>
      </c>
      <c r="R116" s="25" t="s">
        <v>72</v>
      </c>
      <c r="S116" s="25" t="s">
        <v>84</v>
      </c>
      <c r="T116" s="25">
        <v>91</v>
      </c>
      <c r="V116" s="25" t="s">
        <v>70</v>
      </c>
      <c r="X116" s="25" t="s">
        <v>80</v>
      </c>
      <c r="Y116" s="25" t="s">
        <v>79</v>
      </c>
    </row>
    <row r="117" spans="5:25" s="24" customFormat="1" hidden="1">
      <c r="E117" s="24">
        <v>904</v>
      </c>
      <c r="F117" s="25" t="s">
        <v>84</v>
      </c>
      <c r="G117" s="25" t="s">
        <v>76</v>
      </c>
      <c r="H117" s="25">
        <v>6</v>
      </c>
      <c r="I117" s="25" t="s">
        <v>80</v>
      </c>
      <c r="J117" s="25" t="s">
        <v>74</v>
      </c>
      <c r="K117" s="25" t="s">
        <v>69</v>
      </c>
      <c r="L117" s="25" t="s">
        <v>84</v>
      </c>
      <c r="M117" s="25" t="s">
        <v>83</v>
      </c>
      <c r="N117" s="25" t="s">
        <v>84</v>
      </c>
      <c r="O117" s="25">
        <v>91</v>
      </c>
      <c r="P117" s="25" t="s">
        <v>84</v>
      </c>
      <c r="Q117" s="25" t="s">
        <v>84</v>
      </c>
      <c r="R117" s="25" t="s">
        <v>72</v>
      </c>
      <c r="S117" s="25" t="s">
        <v>84</v>
      </c>
      <c r="T117" s="25">
        <v>91</v>
      </c>
      <c r="V117" s="25" t="s">
        <v>70</v>
      </c>
      <c r="X117" s="25" t="s">
        <v>80</v>
      </c>
      <c r="Y117" s="25" t="s">
        <v>79</v>
      </c>
    </row>
    <row r="118" spans="5:25" s="24" customFormat="1" hidden="1">
      <c r="E118" s="24">
        <v>905</v>
      </c>
      <c r="F118" s="25" t="s">
        <v>84</v>
      </c>
      <c r="G118" s="25" t="s">
        <v>76</v>
      </c>
      <c r="H118" s="25">
        <v>6</v>
      </c>
      <c r="I118" s="25" t="s">
        <v>80</v>
      </c>
      <c r="J118" s="25" t="s">
        <v>74</v>
      </c>
      <c r="K118" s="25" t="s">
        <v>69</v>
      </c>
      <c r="L118" s="25" t="s">
        <v>84</v>
      </c>
      <c r="M118" s="25" t="s">
        <v>83</v>
      </c>
      <c r="N118" s="25" t="s">
        <v>84</v>
      </c>
      <c r="O118" s="25">
        <v>91</v>
      </c>
      <c r="P118" s="25" t="s">
        <v>84</v>
      </c>
      <c r="Q118" s="25" t="s">
        <v>84</v>
      </c>
      <c r="R118" s="25" t="s">
        <v>72</v>
      </c>
      <c r="S118" s="25" t="s">
        <v>84</v>
      </c>
      <c r="T118" s="25">
        <v>91</v>
      </c>
      <c r="V118" s="25" t="s">
        <v>70</v>
      </c>
      <c r="X118" s="25" t="s">
        <v>80</v>
      </c>
      <c r="Y118" s="25" t="s">
        <v>79</v>
      </c>
    </row>
    <row r="119" spans="5:25" s="24" customFormat="1" hidden="1">
      <c r="E119" s="24">
        <v>906</v>
      </c>
      <c r="F119" s="25" t="s">
        <v>84</v>
      </c>
      <c r="G119" s="25" t="s">
        <v>76</v>
      </c>
      <c r="H119" s="25">
        <v>6</v>
      </c>
      <c r="I119" s="25" t="s">
        <v>80</v>
      </c>
      <c r="J119" s="25" t="s">
        <v>74</v>
      </c>
      <c r="K119" s="25" t="s">
        <v>69</v>
      </c>
      <c r="L119" s="25" t="s">
        <v>84</v>
      </c>
      <c r="M119" s="25" t="s">
        <v>83</v>
      </c>
      <c r="N119" s="25" t="s">
        <v>84</v>
      </c>
      <c r="O119" s="25">
        <v>91</v>
      </c>
      <c r="P119" s="25" t="s">
        <v>84</v>
      </c>
      <c r="Q119" s="25" t="s">
        <v>84</v>
      </c>
      <c r="R119" s="25" t="s">
        <v>72</v>
      </c>
      <c r="S119" s="25" t="s">
        <v>84</v>
      </c>
      <c r="T119" s="25">
        <v>91</v>
      </c>
      <c r="V119" s="25" t="s">
        <v>70</v>
      </c>
      <c r="X119" s="25" t="s">
        <v>80</v>
      </c>
      <c r="Y119" s="25" t="s">
        <v>79</v>
      </c>
    </row>
    <row r="120" spans="5:25" s="24" customFormat="1" hidden="1">
      <c r="E120" s="24">
        <v>907</v>
      </c>
      <c r="F120" s="25" t="s">
        <v>84</v>
      </c>
      <c r="G120" s="25" t="s">
        <v>76</v>
      </c>
      <c r="H120" s="25">
        <v>6</v>
      </c>
      <c r="I120" s="25" t="s">
        <v>80</v>
      </c>
      <c r="J120" s="25" t="s">
        <v>74</v>
      </c>
      <c r="K120" s="25" t="s">
        <v>69</v>
      </c>
      <c r="L120" s="25" t="s">
        <v>84</v>
      </c>
      <c r="M120" s="25" t="s">
        <v>83</v>
      </c>
      <c r="N120" s="25" t="s">
        <v>84</v>
      </c>
      <c r="O120" s="25">
        <v>91</v>
      </c>
      <c r="P120" s="25" t="s">
        <v>84</v>
      </c>
      <c r="Q120" s="25" t="s">
        <v>84</v>
      </c>
      <c r="R120" s="25" t="s">
        <v>72</v>
      </c>
      <c r="S120" s="25" t="s">
        <v>84</v>
      </c>
      <c r="T120" s="25">
        <v>91</v>
      </c>
      <c r="V120" s="25" t="s">
        <v>70</v>
      </c>
      <c r="X120" s="25" t="s">
        <v>80</v>
      </c>
      <c r="Y120" s="25" t="s">
        <v>79</v>
      </c>
    </row>
  </sheetData>
  <sheetProtection algorithmName="SHA-512" hashValue="p6Z9lc/xtfD/zV732sFQoKcNf1JycHV3kqT4QAJxE9wI4ywYSeznBsp2YFTDNP8yIfcvAgLkpDp1uBazPXgzeQ==" saltValue="VQMP7iCA1Iy5KgQEG2mMTw==" spinCount="100000" sheet="1" formatRows="0" selectLockedCells="1"/>
  <mergeCells count="29">
    <mergeCell ref="B6:E6"/>
    <mergeCell ref="G6:J6"/>
    <mergeCell ref="K6:AE6"/>
    <mergeCell ref="AD4:AE4"/>
    <mergeCell ref="G5:L5"/>
    <mergeCell ref="O5:AE5"/>
    <mergeCell ref="AB3:AC3"/>
    <mergeCell ref="AB4:AC4"/>
    <mergeCell ref="R3:R4"/>
    <mergeCell ref="AD3:AE3"/>
    <mergeCell ref="Y3:Y4"/>
    <mergeCell ref="Z3:AA3"/>
    <mergeCell ref="Z4:AA4"/>
    <mergeCell ref="S3:T3"/>
    <mergeCell ref="W4:X4"/>
    <mergeCell ref="U3:V3"/>
    <mergeCell ref="U4:V4"/>
    <mergeCell ref="S4:T4"/>
    <mergeCell ref="W3:X3"/>
    <mergeCell ref="G3:I3"/>
    <mergeCell ref="J3:L3"/>
    <mergeCell ref="B3:F3"/>
    <mergeCell ref="G4:I4"/>
    <mergeCell ref="O3:Q3"/>
    <mergeCell ref="B4:F5"/>
    <mergeCell ref="M4:N4"/>
    <mergeCell ref="M5:N5"/>
    <mergeCell ref="O4:Q4"/>
    <mergeCell ref="M3:N3"/>
  </mergeCells>
  <phoneticPr fontId="1" type="noConversion"/>
  <pageMargins left="0" right="0" top="0.15748031496062992" bottom="0.15748031496062992" header="0.31496062992125984" footer="0.31496062992125984"/>
  <pageSetup paperSize="9" scale="9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AF96"/>
  <sheetViews>
    <sheetView zoomScaleNormal="100" workbookViewId="0">
      <selection activeCell="H3" sqref="H3:J3"/>
    </sheetView>
  </sheetViews>
  <sheetFormatPr defaultRowHeight="17"/>
  <cols>
    <col min="1" max="1" width="0.1796875" customWidth="1"/>
    <col min="2" max="31" width="3.6328125" customWidth="1"/>
    <col min="32" max="32" width="0.36328125" hidden="1" customWidth="1"/>
    <col min="33" max="34" width="0" hidden="1" customWidth="1"/>
  </cols>
  <sheetData>
    <row r="1" spans="2:31" ht="1" customHeight="1" thickBot="1">
      <c r="B1" s="23"/>
    </row>
    <row r="2" spans="2:31" ht="14" customHeight="1">
      <c r="B2" s="218" t="s">
        <v>85</v>
      </c>
      <c r="C2" s="219"/>
      <c r="D2" s="219"/>
      <c r="E2" s="219"/>
      <c r="F2" s="219"/>
      <c r="G2" s="276"/>
      <c r="H2" s="275" t="s">
        <v>86</v>
      </c>
      <c r="I2" s="219"/>
      <c r="J2" s="276"/>
      <c r="K2" s="305" t="s">
        <v>18</v>
      </c>
      <c r="L2" s="525"/>
      <c r="M2" s="517" t="s">
        <v>129</v>
      </c>
      <c r="N2" s="518"/>
      <c r="O2" s="275" t="s">
        <v>130</v>
      </c>
      <c r="P2" s="276"/>
      <c r="Q2" s="307" t="s">
        <v>131</v>
      </c>
      <c r="R2" s="474"/>
      <c r="S2" s="307" t="s">
        <v>132</v>
      </c>
      <c r="T2" s="474"/>
      <c r="U2" s="275" t="s">
        <v>133</v>
      </c>
      <c r="V2" s="219"/>
      <c r="W2" s="219"/>
      <c r="X2" s="219"/>
      <c r="Y2" s="219"/>
      <c r="Z2" s="487"/>
      <c r="AA2" s="526" t="s">
        <v>521</v>
      </c>
      <c r="AB2" s="527"/>
      <c r="AC2" s="527"/>
      <c r="AD2" s="527"/>
      <c r="AE2" s="528"/>
    </row>
    <row r="3" spans="2:31" ht="14" customHeight="1" thickBot="1">
      <c r="B3" s="494" t="s">
        <v>134</v>
      </c>
      <c r="C3" s="495"/>
      <c r="D3" s="495"/>
      <c r="E3" s="495"/>
      <c r="F3" s="495"/>
      <c r="G3" s="496"/>
      <c r="H3" s="413"/>
      <c r="I3" s="431"/>
      <c r="J3" s="414"/>
      <c r="K3" s="477" t="str">
        <f>IF(AND(F6&lt;7,I15=1),VLOOKUP(G15,E25:S96,12,FALSE),"")</f>
        <v/>
      </c>
      <c r="L3" s="478"/>
      <c r="M3" s="519"/>
      <c r="N3" s="520"/>
      <c r="O3" s="510"/>
      <c r="P3" s="287"/>
      <c r="Q3" s="475" t="str">
        <f>IF(G16=21,19,IF(G16=31,27,IF(G16=41,32,IF(G16=51,31,IF(G16=61,30,"")))))</f>
        <v/>
      </c>
      <c r="R3" s="476"/>
      <c r="S3" s="511" t="str">
        <f>IF(LEN(TRIM(O3))&gt;0,O3/Q3,"")</f>
        <v/>
      </c>
      <c r="T3" s="512"/>
      <c r="U3" s="488" t="str">
        <f>IF(AND(LEN(TRIM(O3))&gt;0,O3&lt;Y3,I15=1,Q15&gt;0),"●未達",IF(AND(LEN(TRIM(O3))&gt;0,O3&gt;=Y3,I15=1,Q15&gt;0),"○已達",""))</f>
        <v/>
      </c>
      <c r="V3" s="489"/>
      <c r="W3" s="490" t="str">
        <f>IF(LEN(TRIM(O3))&gt;0,K3,"")</f>
        <v/>
      </c>
      <c r="X3" s="490"/>
      <c r="Y3" s="521" t="str">
        <f>IF(AND(LEN(TRIM(O3))&gt;0,I15=1,Q15&gt;0),Q15,"")</f>
        <v/>
      </c>
      <c r="Z3" s="522"/>
      <c r="AA3" s="529"/>
      <c r="AB3" s="530"/>
      <c r="AC3" s="530"/>
      <c r="AD3" s="530"/>
      <c r="AE3" s="531"/>
    </row>
    <row r="4" spans="2:31" ht="14" customHeight="1">
      <c r="B4" s="497"/>
      <c r="C4" s="498"/>
      <c r="D4" s="498"/>
      <c r="E4" s="498"/>
      <c r="F4" s="498"/>
      <c r="G4" s="499"/>
      <c r="H4" s="333" t="s">
        <v>94</v>
      </c>
      <c r="I4" s="334"/>
      <c r="J4" s="335"/>
      <c r="K4" s="479"/>
      <c r="L4" s="480"/>
      <c r="M4" s="513" t="s">
        <v>135</v>
      </c>
      <c r="N4" s="514"/>
      <c r="O4" s="275" t="s">
        <v>130</v>
      </c>
      <c r="P4" s="276"/>
      <c r="Q4" s="307" t="s">
        <v>131</v>
      </c>
      <c r="R4" s="474"/>
      <c r="S4" s="307" t="s">
        <v>132</v>
      </c>
      <c r="T4" s="474"/>
      <c r="U4" s="275" t="s">
        <v>133</v>
      </c>
      <c r="V4" s="219"/>
      <c r="W4" s="219"/>
      <c r="X4" s="219"/>
      <c r="Y4" s="219"/>
      <c r="Z4" s="487"/>
      <c r="AA4" s="529"/>
      <c r="AB4" s="530"/>
      <c r="AC4" s="530"/>
      <c r="AD4" s="530"/>
      <c r="AE4" s="531"/>
    </row>
    <row r="5" spans="2:31" ht="14" customHeight="1">
      <c r="B5" s="500"/>
      <c r="C5" s="501"/>
      <c r="D5" s="501"/>
      <c r="E5" s="501"/>
      <c r="F5" s="501"/>
      <c r="G5" s="502"/>
      <c r="H5" s="41"/>
      <c r="I5" s="42"/>
      <c r="J5" s="42"/>
      <c r="K5" s="481"/>
      <c r="L5" s="482"/>
      <c r="M5" s="515"/>
      <c r="N5" s="516"/>
      <c r="O5" s="413"/>
      <c r="P5" s="414"/>
      <c r="Q5" s="419" t="str">
        <f>IF(G16=21,19,IF(G16=31,27,IF(G16=41,32,IF(G16=51,31,IF(G16=61,30,"")))))</f>
        <v/>
      </c>
      <c r="R5" s="401"/>
      <c r="S5" s="485" t="str">
        <f>IF(LEN(TRIM(O5))&gt;0,O5/Q5,"")</f>
        <v/>
      </c>
      <c r="T5" s="486"/>
      <c r="U5" s="483" t="str">
        <f>IF(AND(LEN(TRIM(O5))&gt;0,O5&lt;Y5,I15=1,R15&gt;0),"●未達",IF(AND(LEN(TRIM(O5))&gt;0,O5&gt;=Y5,I15=1,R15&gt;0),"○已達",""))</f>
        <v/>
      </c>
      <c r="V5" s="484"/>
      <c r="W5" s="509" t="str">
        <f>IF(LEN(TRIM(O5))&gt;0,K3,"")</f>
        <v/>
      </c>
      <c r="X5" s="509"/>
      <c r="Y5" s="523" t="str">
        <f>IF(AND(LEN(TRIM(O5))&gt;0,I15=1,R15&gt;0),R15,"")</f>
        <v/>
      </c>
      <c r="Z5" s="524"/>
      <c r="AA5" s="532"/>
      <c r="AB5" s="533"/>
      <c r="AC5" s="533"/>
      <c r="AD5" s="533"/>
      <c r="AE5" s="534"/>
    </row>
    <row r="6" spans="2:31" ht="14" customHeight="1" thickBot="1">
      <c r="B6" s="491" t="s">
        <v>17</v>
      </c>
      <c r="C6" s="492"/>
      <c r="D6" s="492"/>
      <c r="E6" s="493"/>
      <c r="F6" s="71"/>
      <c r="G6" s="503" t="s">
        <v>24</v>
      </c>
      <c r="H6" s="504"/>
      <c r="I6" s="504"/>
      <c r="J6" s="505"/>
      <c r="K6" s="506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7"/>
      <c r="AE6" s="508"/>
    </row>
    <row r="7" spans="2:31" ht="7" hidden="1" customHeight="1">
      <c r="B7" s="23"/>
    </row>
    <row r="8" spans="2:31" s="24" customFormat="1" hidden="1"/>
    <row r="9" spans="2:31" s="24" customFormat="1" hidden="1">
      <c r="J9" s="30"/>
      <c r="K9" s="30"/>
      <c r="L9" s="30"/>
      <c r="M9" s="30"/>
      <c r="N9" s="30"/>
      <c r="O9" s="30"/>
      <c r="P9" s="30"/>
      <c r="Q9" s="30"/>
    </row>
    <row r="10" spans="2:31" s="24" customFormat="1" hidden="1">
      <c r="B10" s="180" t="s">
        <v>136</v>
      </c>
      <c r="P10" s="31"/>
      <c r="Q10" s="72">
        <f>IF(G16=21,C13,0)</f>
        <v>0</v>
      </c>
      <c r="R10" s="49">
        <f>IF(G16=21,D13,0)</f>
        <v>0</v>
      </c>
      <c r="S10" s="31"/>
      <c r="T10" s="73"/>
    </row>
    <row r="11" spans="2:31" s="24" customFormat="1" hidden="1">
      <c r="C11" s="24" t="s">
        <v>137</v>
      </c>
      <c r="D11" s="24" t="s">
        <v>138</v>
      </c>
      <c r="F11" s="25"/>
      <c r="G11" s="25"/>
      <c r="I11" s="30"/>
      <c r="J11" s="30"/>
      <c r="K11" s="30"/>
      <c r="L11" s="30"/>
      <c r="M11" s="30"/>
      <c r="N11" s="30"/>
      <c r="O11" s="30"/>
      <c r="P11" s="31"/>
      <c r="Q11" s="72">
        <f>IF(G16=31,C14,0)</f>
        <v>0</v>
      </c>
      <c r="R11" s="49">
        <f>IF(G16=31,D14,0)</f>
        <v>0</v>
      </c>
      <c r="S11" s="31"/>
      <c r="T11" s="30"/>
      <c r="U11" s="30"/>
      <c r="V11" s="30"/>
    </row>
    <row r="12" spans="2:31" s="24" customFormat="1" hidden="1">
      <c r="B12" s="24">
        <v>1</v>
      </c>
      <c r="G12" s="74"/>
      <c r="I12" s="30"/>
      <c r="J12" s="30"/>
      <c r="K12" s="30"/>
      <c r="L12" s="30"/>
      <c r="M12" s="30"/>
      <c r="N12" s="30"/>
      <c r="O12" s="30"/>
      <c r="P12" s="31"/>
      <c r="Q12" s="72">
        <f>IF(G16=41,C15,0)</f>
        <v>0</v>
      </c>
      <c r="R12" s="49">
        <f>IF(G16=41,D15,0)</f>
        <v>0</v>
      </c>
      <c r="S12" s="31"/>
      <c r="T12" s="30"/>
      <c r="U12" s="30"/>
      <c r="V12" s="30"/>
    </row>
    <row r="13" spans="2:31" s="24" customFormat="1" hidden="1">
      <c r="B13" s="75">
        <v>2</v>
      </c>
      <c r="C13" s="179">
        <v>10</v>
      </c>
      <c r="D13" s="76">
        <v>10</v>
      </c>
      <c r="I13" s="30"/>
      <c r="J13" s="30"/>
      <c r="K13" s="30"/>
      <c r="L13" s="30"/>
      <c r="M13" s="30"/>
      <c r="N13" s="30"/>
      <c r="O13" s="30"/>
      <c r="P13" s="31"/>
      <c r="Q13" s="72">
        <f>IF(G16=51,C16,0)</f>
        <v>0</v>
      </c>
      <c r="R13" s="49">
        <f>IF(G16=51,D16,0)</f>
        <v>0</v>
      </c>
      <c r="S13" s="31"/>
      <c r="T13" s="30"/>
      <c r="U13" s="30"/>
      <c r="V13" s="30"/>
    </row>
    <row r="14" spans="2:31" s="24" customFormat="1" hidden="1">
      <c r="B14" s="77">
        <v>3</v>
      </c>
      <c r="C14" s="34">
        <v>12</v>
      </c>
      <c r="D14" s="78">
        <v>12</v>
      </c>
      <c r="I14" s="30"/>
      <c r="J14" s="30"/>
      <c r="K14" s="30"/>
      <c r="L14" s="30"/>
      <c r="M14" s="30"/>
      <c r="N14" s="30"/>
      <c r="O14" s="30"/>
      <c r="P14" s="31"/>
      <c r="Q14" s="72">
        <f>IF(G16=61,C17,0)</f>
        <v>0</v>
      </c>
      <c r="R14" s="49">
        <f>IF(G16=61,D17,0)</f>
        <v>0</v>
      </c>
      <c r="S14" s="31"/>
      <c r="T14" s="30"/>
      <c r="U14" s="30"/>
      <c r="V14" s="30"/>
    </row>
    <row r="15" spans="2:31" s="24" customFormat="1" hidden="1">
      <c r="B15" s="77">
        <v>4</v>
      </c>
      <c r="C15" s="34">
        <v>13</v>
      </c>
      <c r="D15" s="78">
        <v>12</v>
      </c>
      <c r="F15" s="25" t="s">
        <v>139</v>
      </c>
      <c r="G15" s="24">
        <f>F6*100+I5</f>
        <v>0</v>
      </c>
      <c r="H15" s="25" t="s">
        <v>140</v>
      </c>
      <c r="I15" s="30">
        <f>IF(AND(OR(AND(G15&gt;100,G15&lt;700),AND(G15&gt;707,G15&lt;711)),F6*I5&gt;0,F6&lt;10,I5&lt;13),1,0)</f>
        <v>0</v>
      </c>
      <c r="J15" s="30"/>
      <c r="K15" s="30"/>
      <c r="L15" s="30"/>
      <c r="M15" s="30"/>
      <c r="N15" s="30"/>
      <c r="O15" s="30"/>
      <c r="P15" s="31"/>
      <c r="Q15" s="79">
        <f>SUM(Q10:Q14)</f>
        <v>0</v>
      </c>
      <c r="R15" s="52">
        <f>SUM(R10:R14)</f>
        <v>0</v>
      </c>
      <c r="S15" s="31"/>
      <c r="T15" s="30"/>
      <c r="U15" s="30"/>
      <c r="V15" s="30"/>
    </row>
    <row r="16" spans="2:31" s="24" customFormat="1" hidden="1">
      <c r="B16" s="77">
        <v>5</v>
      </c>
      <c r="C16" s="34">
        <v>13</v>
      </c>
      <c r="D16" s="78">
        <v>12</v>
      </c>
      <c r="F16" s="25" t="s">
        <v>139</v>
      </c>
      <c r="G16" s="24" t="str">
        <f>IF(I15=1,VLOOKUP(G15,E25:S96,11,FALSE),"")</f>
        <v/>
      </c>
      <c r="I16" s="30"/>
      <c r="J16" s="30"/>
      <c r="K16" s="30"/>
      <c r="L16" s="30"/>
      <c r="M16" s="30"/>
      <c r="N16" s="30"/>
      <c r="O16" s="30"/>
      <c r="P16" s="30"/>
      <c r="Q16" s="30"/>
      <c r="S16" s="31"/>
      <c r="T16" s="30"/>
      <c r="U16" s="30"/>
      <c r="V16" s="30"/>
    </row>
    <row r="17" spans="2:25" s="24" customFormat="1" ht="17.5" hidden="1" thickBot="1">
      <c r="B17" s="80">
        <v>6</v>
      </c>
      <c r="C17" s="81">
        <v>14</v>
      </c>
      <c r="D17" s="82">
        <v>13</v>
      </c>
      <c r="I17" s="30"/>
      <c r="J17" s="30"/>
      <c r="K17" s="30"/>
      <c r="L17" s="30"/>
      <c r="M17" s="30"/>
      <c r="N17" s="30"/>
      <c r="O17" s="30"/>
      <c r="P17" s="30"/>
      <c r="Q17" s="30"/>
      <c r="S17" s="31"/>
      <c r="T17" s="30"/>
      <c r="U17" s="30"/>
      <c r="V17" s="30"/>
    </row>
    <row r="18" spans="2:25" s="24" customFormat="1" hidden="1">
      <c r="B18" s="75">
        <v>7</v>
      </c>
      <c r="C18" s="76">
        <v>11</v>
      </c>
      <c r="F18" s="25" t="s">
        <v>141</v>
      </c>
      <c r="G18" s="24" t="e">
        <f>#REF!*100+#REF!</f>
        <v>#REF!</v>
      </c>
      <c r="H18" s="25" t="s">
        <v>140</v>
      </c>
      <c r="I18" s="30" t="e">
        <f>IF(AND(G18&gt;700,#REF!*#REF!&gt;0,#REF!&lt;10,#REF!&lt;13),1,0)</f>
        <v>#REF!</v>
      </c>
      <c r="J18" s="30"/>
      <c r="K18" s="30"/>
      <c r="L18" s="30"/>
      <c r="M18" s="30"/>
      <c r="N18" s="30"/>
      <c r="O18" s="30"/>
      <c r="P18" s="31"/>
      <c r="Q18" s="72" t="e">
        <f>IF(G19=71,C18,0)</f>
        <v>#REF!</v>
      </c>
      <c r="S18" s="31"/>
      <c r="T18" s="30"/>
      <c r="U18" s="30"/>
      <c r="V18" s="30"/>
    </row>
    <row r="19" spans="2:25" s="24" customFormat="1" hidden="1">
      <c r="B19" s="77">
        <v>8</v>
      </c>
      <c r="C19" s="78">
        <v>10</v>
      </c>
      <c r="F19" s="25" t="s">
        <v>141</v>
      </c>
      <c r="G19" s="24" t="e">
        <f>IF(I18=1,VLOOKUP(G18,E25:S96,11,FALSE),"")</f>
        <v>#REF!</v>
      </c>
      <c r="I19" s="30"/>
      <c r="J19" s="30"/>
      <c r="K19" s="30"/>
      <c r="L19" s="30"/>
      <c r="M19" s="30"/>
      <c r="N19" s="30"/>
      <c r="O19" s="30"/>
      <c r="P19" s="31"/>
      <c r="Q19" s="72" t="e">
        <f>IF(G19=81,C19,0)</f>
        <v>#REF!</v>
      </c>
      <c r="S19" s="31"/>
      <c r="T19" s="30"/>
      <c r="U19" s="30"/>
      <c r="V19" s="30"/>
    </row>
    <row r="20" spans="2:25" s="24" customFormat="1" ht="17.5" hidden="1" thickBot="1">
      <c r="B20" s="80">
        <v>9</v>
      </c>
      <c r="C20" s="82">
        <v>13</v>
      </c>
      <c r="I20" s="30"/>
      <c r="J20" s="30"/>
      <c r="K20" s="30"/>
      <c r="L20" s="30"/>
      <c r="M20" s="30"/>
      <c r="N20" s="30"/>
      <c r="O20" s="30"/>
      <c r="P20" s="31"/>
      <c r="Q20" s="72" t="e">
        <f>IF(G19=91,C20,0)</f>
        <v>#REF!</v>
      </c>
      <c r="S20" s="31"/>
      <c r="T20" s="30"/>
      <c r="U20" s="30"/>
      <c r="V20" s="30"/>
    </row>
    <row r="21" spans="2:25" s="24" customFormat="1" ht="17" hidden="1" customHeight="1">
      <c r="I21" s="30"/>
      <c r="J21" s="30"/>
      <c r="K21" s="30"/>
      <c r="L21" s="30"/>
      <c r="M21" s="30"/>
      <c r="N21" s="30"/>
      <c r="O21" s="30"/>
      <c r="P21" s="31"/>
      <c r="Q21" s="79" t="e">
        <f>SUM(Q18:Q20)</f>
        <v>#REF!</v>
      </c>
      <c r="S21" s="25"/>
      <c r="T21" s="30"/>
      <c r="U21" s="30"/>
      <c r="V21" s="30"/>
    </row>
    <row r="22" spans="2:25" s="24" customFormat="1" ht="17" hidden="1" customHeight="1">
      <c r="I22" s="30"/>
      <c r="J22" s="30"/>
      <c r="K22" s="30"/>
      <c r="L22" s="30"/>
      <c r="M22" s="30"/>
      <c r="N22" s="30"/>
      <c r="O22" s="30"/>
      <c r="P22" s="30"/>
      <c r="Q22" s="30"/>
      <c r="T22" s="30"/>
      <c r="U22" s="30"/>
      <c r="V22" s="30"/>
    </row>
    <row r="23" spans="2:25" s="24" customFormat="1" hidden="1"/>
    <row r="24" spans="2:25" s="24" customFormat="1" hidden="1">
      <c r="B24" s="24" t="s">
        <v>28</v>
      </c>
      <c r="F24" s="25" t="s">
        <v>26</v>
      </c>
      <c r="G24" s="25" t="s">
        <v>29</v>
      </c>
      <c r="H24" s="25" t="s">
        <v>30</v>
      </c>
      <c r="I24" s="25" t="s">
        <v>31</v>
      </c>
      <c r="J24" s="25" t="s">
        <v>32</v>
      </c>
      <c r="K24" s="25" t="s">
        <v>33</v>
      </c>
      <c r="L24" s="25" t="s">
        <v>34</v>
      </c>
      <c r="M24" s="25" t="s">
        <v>35</v>
      </c>
      <c r="N24" s="25" t="s">
        <v>36</v>
      </c>
      <c r="O24" s="25" t="s">
        <v>37</v>
      </c>
      <c r="P24" s="25" t="s">
        <v>38</v>
      </c>
      <c r="Q24" s="25" t="s">
        <v>39</v>
      </c>
      <c r="R24" s="25" t="s">
        <v>40</v>
      </c>
      <c r="S24" s="25" t="s">
        <v>41</v>
      </c>
      <c r="T24" s="25" t="s">
        <v>42</v>
      </c>
      <c r="V24" s="25" t="s">
        <v>43</v>
      </c>
      <c r="X24" s="25" t="s">
        <v>44</v>
      </c>
    </row>
    <row r="25" spans="2:25" s="24" customFormat="1" hidden="1">
      <c r="B25" s="34">
        <v>1</v>
      </c>
      <c r="C25" s="35" t="s">
        <v>45</v>
      </c>
      <c r="E25" s="24">
        <v>108</v>
      </c>
      <c r="F25" s="36" t="s">
        <v>46</v>
      </c>
      <c r="G25" s="36" t="s">
        <v>46</v>
      </c>
      <c r="H25" s="36">
        <v>0</v>
      </c>
      <c r="I25" s="36" t="s">
        <v>46</v>
      </c>
      <c r="J25" s="36" t="s">
        <v>46</v>
      </c>
      <c r="K25" s="36" t="s">
        <v>46</v>
      </c>
      <c r="L25" s="36" t="s">
        <v>46</v>
      </c>
      <c r="M25" s="25" t="s">
        <v>47</v>
      </c>
      <c r="N25" s="25" t="s">
        <v>48</v>
      </c>
      <c r="O25" s="36" t="s">
        <v>46</v>
      </c>
      <c r="P25" s="36" t="s">
        <v>46</v>
      </c>
      <c r="Q25" s="36" t="s">
        <v>46</v>
      </c>
      <c r="R25" s="25" t="s">
        <v>49</v>
      </c>
      <c r="S25" s="25" t="s">
        <v>50</v>
      </c>
      <c r="T25" s="36" t="s">
        <v>46</v>
      </c>
      <c r="V25" s="36" t="s">
        <v>46</v>
      </c>
      <c r="X25" s="37" t="s">
        <v>51</v>
      </c>
      <c r="Y25" s="37" t="s">
        <v>51</v>
      </c>
    </row>
    <row r="26" spans="2:25" s="24" customFormat="1" hidden="1">
      <c r="B26" s="34">
        <v>2</v>
      </c>
      <c r="C26" s="35" t="s">
        <v>52</v>
      </c>
      <c r="E26" s="24">
        <v>109</v>
      </c>
      <c r="F26" s="36" t="s">
        <v>46</v>
      </c>
      <c r="G26" s="36" t="s">
        <v>46</v>
      </c>
      <c r="H26" s="36">
        <v>0</v>
      </c>
      <c r="I26" s="36" t="s">
        <v>46</v>
      </c>
      <c r="J26" s="36" t="s">
        <v>46</v>
      </c>
      <c r="K26" s="36" t="s">
        <v>46</v>
      </c>
      <c r="L26" s="36" t="s">
        <v>46</v>
      </c>
      <c r="M26" s="25" t="s">
        <v>47</v>
      </c>
      <c r="N26" s="25" t="s">
        <v>48</v>
      </c>
      <c r="O26" s="36" t="s">
        <v>46</v>
      </c>
      <c r="P26" s="36" t="s">
        <v>46</v>
      </c>
      <c r="Q26" s="36" t="s">
        <v>46</v>
      </c>
      <c r="R26" s="25" t="s">
        <v>49</v>
      </c>
      <c r="S26" s="25" t="s">
        <v>50</v>
      </c>
      <c r="T26" s="36" t="s">
        <v>46</v>
      </c>
      <c r="V26" s="36" t="s">
        <v>46</v>
      </c>
      <c r="X26" s="37" t="s">
        <v>51</v>
      </c>
      <c r="Y26" s="37" t="s">
        <v>51</v>
      </c>
    </row>
    <row r="27" spans="2:25" s="24" customFormat="1" hidden="1">
      <c r="B27" s="34">
        <v>3</v>
      </c>
      <c r="C27" s="35" t="s">
        <v>53</v>
      </c>
      <c r="E27" s="24">
        <v>110</v>
      </c>
      <c r="F27" s="36" t="s">
        <v>46</v>
      </c>
      <c r="G27" s="36" t="s">
        <v>46</v>
      </c>
      <c r="H27" s="36">
        <v>0</v>
      </c>
      <c r="I27" s="36" t="s">
        <v>46</v>
      </c>
      <c r="J27" s="36" t="s">
        <v>46</v>
      </c>
      <c r="K27" s="36" t="s">
        <v>46</v>
      </c>
      <c r="L27" s="36" t="s">
        <v>46</v>
      </c>
      <c r="M27" s="25" t="s">
        <v>47</v>
      </c>
      <c r="N27" s="25" t="s">
        <v>48</v>
      </c>
      <c r="O27" s="36" t="s">
        <v>46</v>
      </c>
      <c r="P27" s="36" t="s">
        <v>46</v>
      </c>
      <c r="Q27" s="36" t="s">
        <v>46</v>
      </c>
      <c r="R27" s="25" t="s">
        <v>49</v>
      </c>
      <c r="S27" s="25" t="s">
        <v>50</v>
      </c>
      <c r="T27" s="36" t="s">
        <v>46</v>
      </c>
      <c r="V27" s="36" t="s">
        <v>46</v>
      </c>
      <c r="X27" s="37" t="s">
        <v>51</v>
      </c>
      <c r="Y27" s="37" t="s">
        <v>51</v>
      </c>
    </row>
    <row r="28" spans="2:25" s="24" customFormat="1" hidden="1">
      <c r="B28" s="34">
        <v>4</v>
      </c>
      <c r="C28" s="35" t="s">
        <v>54</v>
      </c>
      <c r="E28" s="24">
        <v>111</v>
      </c>
      <c r="F28" s="25" t="s">
        <v>50</v>
      </c>
      <c r="G28" s="36" t="s">
        <v>46</v>
      </c>
      <c r="H28" s="36">
        <v>0</v>
      </c>
      <c r="I28" s="36" t="s">
        <v>46</v>
      </c>
      <c r="J28" s="25" t="s">
        <v>48</v>
      </c>
      <c r="K28" s="25" t="s">
        <v>55</v>
      </c>
      <c r="L28" s="25" t="s">
        <v>48</v>
      </c>
      <c r="M28" s="25" t="s">
        <v>47</v>
      </c>
      <c r="N28" s="25" t="s">
        <v>48</v>
      </c>
      <c r="O28" s="36" t="s">
        <v>46</v>
      </c>
      <c r="P28" s="36" t="s">
        <v>46</v>
      </c>
      <c r="Q28" s="25" t="s">
        <v>50</v>
      </c>
      <c r="R28" s="25" t="s">
        <v>49</v>
      </c>
      <c r="S28" s="25" t="s">
        <v>50</v>
      </c>
      <c r="T28" s="25">
        <v>11</v>
      </c>
      <c r="V28" s="25" t="s">
        <v>50</v>
      </c>
      <c r="X28" s="37" t="s">
        <v>51</v>
      </c>
      <c r="Y28" s="37" t="s">
        <v>51</v>
      </c>
    </row>
    <row r="29" spans="2:25" s="24" customFormat="1" hidden="1">
      <c r="B29" s="34">
        <v>5</v>
      </c>
      <c r="C29" s="35" t="s">
        <v>56</v>
      </c>
      <c r="E29" s="24">
        <v>112</v>
      </c>
      <c r="F29" s="25" t="s">
        <v>50</v>
      </c>
      <c r="G29" s="36" t="s">
        <v>46</v>
      </c>
      <c r="H29" s="36">
        <v>0</v>
      </c>
      <c r="I29" s="36" t="s">
        <v>46</v>
      </c>
      <c r="J29" s="25" t="s">
        <v>48</v>
      </c>
      <c r="K29" s="25" t="s">
        <v>55</v>
      </c>
      <c r="L29" s="25" t="s">
        <v>48</v>
      </c>
      <c r="M29" s="25" t="s">
        <v>47</v>
      </c>
      <c r="N29" s="25" t="s">
        <v>48</v>
      </c>
      <c r="O29" s="36" t="s">
        <v>46</v>
      </c>
      <c r="P29" s="36" t="s">
        <v>46</v>
      </c>
      <c r="Q29" s="25" t="s">
        <v>50</v>
      </c>
      <c r="R29" s="25" t="s">
        <v>49</v>
      </c>
      <c r="S29" s="25" t="s">
        <v>50</v>
      </c>
      <c r="T29" s="25">
        <v>11</v>
      </c>
      <c r="V29" s="25" t="s">
        <v>50</v>
      </c>
      <c r="X29" s="37" t="s">
        <v>51</v>
      </c>
      <c r="Y29" s="37" t="s">
        <v>51</v>
      </c>
    </row>
    <row r="30" spans="2:25" s="24" customFormat="1" hidden="1">
      <c r="B30" s="34">
        <v>6</v>
      </c>
      <c r="C30" s="35" t="s">
        <v>57</v>
      </c>
      <c r="E30" s="24">
        <v>101</v>
      </c>
      <c r="F30" s="25" t="s">
        <v>50</v>
      </c>
      <c r="G30" s="36" t="s">
        <v>46</v>
      </c>
      <c r="H30" s="36">
        <v>0</v>
      </c>
      <c r="I30" s="36" t="s">
        <v>46</v>
      </c>
      <c r="J30" s="25" t="s">
        <v>48</v>
      </c>
      <c r="K30" s="25" t="s">
        <v>55</v>
      </c>
      <c r="L30" s="25" t="s">
        <v>48</v>
      </c>
      <c r="M30" s="25" t="s">
        <v>47</v>
      </c>
      <c r="N30" s="25" t="s">
        <v>48</v>
      </c>
      <c r="O30" s="36" t="s">
        <v>46</v>
      </c>
      <c r="P30" s="36" t="s">
        <v>46</v>
      </c>
      <c r="Q30" s="25" t="s">
        <v>50</v>
      </c>
      <c r="R30" s="25" t="s">
        <v>49</v>
      </c>
      <c r="S30" s="25" t="s">
        <v>50</v>
      </c>
      <c r="T30" s="25">
        <v>11</v>
      </c>
      <c r="V30" s="25" t="s">
        <v>50</v>
      </c>
      <c r="X30" s="37" t="s">
        <v>51</v>
      </c>
      <c r="Y30" s="37" t="s">
        <v>51</v>
      </c>
    </row>
    <row r="31" spans="2:25" s="24" customFormat="1" hidden="1">
      <c r="B31" s="34">
        <v>7</v>
      </c>
      <c r="C31" s="35" t="s">
        <v>58</v>
      </c>
      <c r="E31" s="24">
        <v>102</v>
      </c>
      <c r="F31" s="25" t="s">
        <v>50</v>
      </c>
      <c r="G31" s="36" t="s">
        <v>46</v>
      </c>
      <c r="H31" s="36">
        <v>0</v>
      </c>
      <c r="I31" s="36" t="s">
        <v>46</v>
      </c>
      <c r="J31" s="25" t="s">
        <v>48</v>
      </c>
      <c r="K31" s="25" t="s">
        <v>55</v>
      </c>
      <c r="L31" s="25" t="s">
        <v>59</v>
      </c>
      <c r="M31" s="25" t="s">
        <v>47</v>
      </c>
      <c r="N31" s="25" t="s">
        <v>59</v>
      </c>
      <c r="O31" s="36" t="s">
        <v>46</v>
      </c>
      <c r="P31" s="36" t="s">
        <v>46</v>
      </c>
      <c r="Q31" s="25" t="s">
        <v>50</v>
      </c>
      <c r="R31" s="25" t="s">
        <v>49</v>
      </c>
      <c r="S31" s="25" t="s">
        <v>50</v>
      </c>
      <c r="T31" s="25">
        <v>11</v>
      </c>
      <c r="V31" s="25" t="s">
        <v>50</v>
      </c>
      <c r="X31" s="37" t="s">
        <v>51</v>
      </c>
      <c r="Y31" s="37" t="s">
        <v>51</v>
      </c>
    </row>
    <row r="32" spans="2:25" s="24" customFormat="1" hidden="1">
      <c r="B32" s="34">
        <v>8</v>
      </c>
      <c r="C32" s="35" t="s">
        <v>60</v>
      </c>
      <c r="E32" s="24">
        <v>103</v>
      </c>
      <c r="F32" s="25" t="s">
        <v>50</v>
      </c>
      <c r="G32" s="36" t="s">
        <v>46</v>
      </c>
      <c r="H32" s="36">
        <v>0</v>
      </c>
      <c r="I32" s="36" t="s">
        <v>46</v>
      </c>
      <c r="J32" s="25" t="s">
        <v>48</v>
      </c>
      <c r="K32" s="25" t="s">
        <v>55</v>
      </c>
      <c r="L32" s="25" t="s">
        <v>59</v>
      </c>
      <c r="M32" s="25" t="s">
        <v>47</v>
      </c>
      <c r="N32" s="25" t="s">
        <v>59</v>
      </c>
      <c r="O32" s="36" t="s">
        <v>46</v>
      </c>
      <c r="P32" s="36" t="s">
        <v>46</v>
      </c>
      <c r="Q32" s="25" t="s">
        <v>50</v>
      </c>
      <c r="R32" s="25" t="s">
        <v>49</v>
      </c>
      <c r="S32" s="25" t="s">
        <v>50</v>
      </c>
      <c r="T32" s="25">
        <v>11</v>
      </c>
      <c r="V32" s="25" t="s">
        <v>50</v>
      </c>
      <c r="X32" s="37" t="s">
        <v>51</v>
      </c>
      <c r="Y32" s="37" t="s">
        <v>51</v>
      </c>
    </row>
    <row r="33" spans="2:25" s="24" customFormat="1" hidden="1">
      <c r="B33" s="34">
        <v>9</v>
      </c>
      <c r="C33" s="35" t="s">
        <v>61</v>
      </c>
      <c r="E33" s="24">
        <v>104</v>
      </c>
      <c r="F33" s="25" t="s">
        <v>50</v>
      </c>
      <c r="G33" s="36" t="s">
        <v>46</v>
      </c>
      <c r="H33" s="36">
        <v>0</v>
      </c>
      <c r="I33" s="36" t="s">
        <v>46</v>
      </c>
      <c r="J33" s="25" t="s">
        <v>48</v>
      </c>
      <c r="K33" s="25" t="s">
        <v>55</v>
      </c>
      <c r="L33" s="25" t="s">
        <v>59</v>
      </c>
      <c r="M33" s="25" t="s">
        <v>47</v>
      </c>
      <c r="N33" s="25" t="s">
        <v>59</v>
      </c>
      <c r="O33" s="36" t="s">
        <v>46</v>
      </c>
      <c r="P33" s="36" t="s">
        <v>46</v>
      </c>
      <c r="Q33" s="25" t="s">
        <v>50</v>
      </c>
      <c r="R33" s="25" t="s">
        <v>49</v>
      </c>
      <c r="S33" s="25" t="s">
        <v>50</v>
      </c>
      <c r="T33" s="25">
        <v>11</v>
      </c>
      <c r="V33" s="25" t="s">
        <v>50</v>
      </c>
      <c r="X33" s="37" t="s">
        <v>51</v>
      </c>
      <c r="Y33" s="37" t="s">
        <v>51</v>
      </c>
    </row>
    <row r="34" spans="2:25" s="24" customFormat="1" hidden="1">
      <c r="E34" s="24">
        <v>105</v>
      </c>
      <c r="F34" s="25" t="s">
        <v>50</v>
      </c>
      <c r="G34" s="36" t="s">
        <v>46</v>
      </c>
      <c r="H34" s="36">
        <v>0</v>
      </c>
      <c r="I34" s="36" t="s">
        <v>46</v>
      </c>
      <c r="J34" s="25" t="s">
        <v>59</v>
      </c>
      <c r="K34" s="25" t="s">
        <v>55</v>
      </c>
      <c r="L34" s="25" t="s">
        <v>59</v>
      </c>
      <c r="M34" s="25" t="s">
        <v>47</v>
      </c>
      <c r="N34" s="25" t="s">
        <v>59</v>
      </c>
      <c r="O34" s="36" t="s">
        <v>46</v>
      </c>
      <c r="P34" s="36" t="s">
        <v>46</v>
      </c>
      <c r="Q34" s="25" t="s">
        <v>50</v>
      </c>
      <c r="R34" s="25" t="s">
        <v>49</v>
      </c>
      <c r="S34" s="25" t="s">
        <v>50</v>
      </c>
      <c r="T34" s="25">
        <v>11</v>
      </c>
      <c r="V34" s="25" t="s">
        <v>50</v>
      </c>
      <c r="X34" s="37" t="s">
        <v>51</v>
      </c>
      <c r="Y34" s="37" t="s">
        <v>51</v>
      </c>
    </row>
    <row r="35" spans="2:25" s="24" customFormat="1" hidden="1">
      <c r="E35" s="24">
        <v>106</v>
      </c>
      <c r="F35" s="25" t="s">
        <v>50</v>
      </c>
      <c r="G35" s="36" t="s">
        <v>46</v>
      </c>
      <c r="H35" s="36">
        <v>0</v>
      </c>
      <c r="I35" s="36" t="s">
        <v>46</v>
      </c>
      <c r="J35" s="25" t="s">
        <v>59</v>
      </c>
      <c r="K35" s="25" t="s">
        <v>55</v>
      </c>
      <c r="L35" s="25" t="s">
        <v>59</v>
      </c>
      <c r="M35" s="25" t="s">
        <v>47</v>
      </c>
      <c r="N35" s="25" t="s">
        <v>59</v>
      </c>
      <c r="O35" s="36" t="s">
        <v>46</v>
      </c>
      <c r="P35" s="36" t="s">
        <v>46</v>
      </c>
      <c r="Q35" s="25" t="s">
        <v>50</v>
      </c>
      <c r="R35" s="25" t="s">
        <v>49</v>
      </c>
      <c r="S35" s="25" t="s">
        <v>50</v>
      </c>
      <c r="T35" s="25">
        <v>11</v>
      </c>
      <c r="V35" s="25" t="s">
        <v>50</v>
      </c>
      <c r="X35" s="37" t="s">
        <v>51</v>
      </c>
      <c r="Y35" s="37" t="s">
        <v>51</v>
      </c>
    </row>
    <row r="36" spans="2:25" s="24" customFormat="1" hidden="1">
      <c r="E36" s="24">
        <v>107</v>
      </c>
      <c r="F36" s="25" t="s">
        <v>50</v>
      </c>
      <c r="G36" s="36" t="s">
        <v>46</v>
      </c>
      <c r="H36" s="36">
        <v>0</v>
      </c>
      <c r="I36" s="36" t="s">
        <v>46</v>
      </c>
      <c r="J36" s="25" t="s">
        <v>59</v>
      </c>
      <c r="K36" s="25" t="s">
        <v>55</v>
      </c>
      <c r="L36" s="25" t="s">
        <v>59</v>
      </c>
      <c r="M36" s="25" t="s">
        <v>47</v>
      </c>
      <c r="N36" s="25" t="s">
        <v>59</v>
      </c>
      <c r="O36" s="36" t="s">
        <v>46</v>
      </c>
      <c r="P36" s="36" t="s">
        <v>46</v>
      </c>
      <c r="Q36" s="25" t="s">
        <v>50</v>
      </c>
      <c r="R36" s="25" t="s">
        <v>49</v>
      </c>
      <c r="S36" s="25" t="s">
        <v>50</v>
      </c>
      <c r="T36" s="25">
        <v>11</v>
      </c>
      <c r="V36" s="25" t="s">
        <v>50</v>
      </c>
      <c r="X36" s="37" t="s">
        <v>51</v>
      </c>
      <c r="Y36" s="37" t="s">
        <v>51</v>
      </c>
    </row>
    <row r="37" spans="2:25" s="24" customFormat="1" hidden="1">
      <c r="E37" s="24">
        <v>208</v>
      </c>
      <c r="F37" s="25" t="s">
        <v>50</v>
      </c>
      <c r="G37" s="36" t="s">
        <v>46</v>
      </c>
      <c r="H37" s="36">
        <v>0</v>
      </c>
      <c r="I37" s="37" t="s">
        <v>62</v>
      </c>
      <c r="J37" s="25" t="s">
        <v>59</v>
      </c>
      <c r="K37" s="25" t="s">
        <v>55</v>
      </c>
      <c r="L37" s="25" t="s">
        <v>63</v>
      </c>
      <c r="M37" s="25" t="s">
        <v>64</v>
      </c>
      <c r="N37" s="25" t="s">
        <v>63</v>
      </c>
      <c r="O37" s="25">
        <v>21</v>
      </c>
      <c r="P37" s="25" t="s">
        <v>65</v>
      </c>
      <c r="Q37" s="25" t="s">
        <v>65</v>
      </c>
      <c r="R37" s="25" t="s">
        <v>49</v>
      </c>
      <c r="S37" s="25" t="s">
        <v>65</v>
      </c>
      <c r="T37" s="25">
        <v>21</v>
      </c>
      <c r="V37" s="25" t="s">
        <v>65</v>
      </c>
      <c r="X37" s="37" t="s">
        <v>51</v>
      </c>
      <c r="Y37" s="37" t="s">
        <v>51</v>
      </c>
    </row>
    <row r="38" spans="2:25" s="24" customFormat="1" hidden="1">
      <c r="E38" s="24">
        <v>209</v>
      </c>
      <c r="F38" s="25" t="s">
        <v>50</v>
      </c>
      <c r="G38" s="36" t="s">
        <v>46</v>
      </c>
      <c r="H38" s="36">
        <v>0</v>
      </c>
      <c r="I38" s="37" t="s">
        <v>62</v>
      </c>
      <c r="J38" s="25" t="s">
        <v>59</v>
      </c>
      <c r="K38" s="25" t="s">
        <v>55</v>
      </c>
      <c r="L38" s="25" t="s">
        <v>63</v>
      </c>
      <c r="M38" s="25" t="s">
        <v>64</v>
      </c>
      <c r="N38" s="25" t="s">
        <v>63</v>
      </c>
      <c r="O38" s="25">
        <v>21</v>
      </c>
      <c r="P38" s="25" t="s">
        <v>65</v>
      </c>
      <c r="Q38" s="25" t="s">
        <v>65</v>
      </c>
      <c r="R38" s="25" t="s">
        <v>49</v>
      </c>
      <c r="S38" s="25" t="s">
        <v>65</v>
      </c>
      <c r="T38" s="25">
        <v>21</v>
      </c>
      <c r="V38" s="25" t="s">
        <v>65</v>
      </c>
      <c r="X38" s="37" t="s">
        <v>51</v>
      </c>
      <c r="Y38" s="37" t="s">
        <v>51</v>
      </c>
    </row>
    <row r="39" spans="2:25" s="24" customFormat="1" hidden="1">
      <c r="E39" s="24">
        <v>210</v>
      </c>
      <c r="F39" s="25" t="s">
        <v>50</v>
      </c>
      <c r="G39" s="36" t="s">
        <v>46</v>
      </c>
      <c r="H39" s="36">
        <v>0</v>
      </c>
      <c r="I39" s="37" t="s">
        <v>62</v>
      </c>
      <c r="J39" s="25" t="s">
        <v>59</v>
      </c>
      <c r="K39" s="25" t="s">
        <v>55</v>
      </c>
      <c r="L39" s="25" t="s">
        <v>63</v>
      </c>
      <c r="M39" s="25" t="s">
        <v>64</v>
      </c>
      <c r="N39" s="25" t="s">
        <v>63</v>
      </c>
      <c r="O39" s="25">
        <v>21</v>
      </c>
      <c r="P39" s="25" t="s">
        <v>65</v>
      </c>
      <c r="Q39" s="25" t="s">
        <v>65</v>
      </c>
      <c r="R39" s="25" t="s">
        <v>49</v>
      </c>
      <c r="S39" s="25" t="s">
        <v>65</v>
      </c>
      <c r="T39" s="25">
        <v>21</v>
      </c>
      <c r="V39" s="25" t="s">
        <v>65</v>
      </c>
      <c r="X39" s="37" t="s">
        <v>51</v>
      </c>
      <c r="Y39" s="37" t="s">
        <v>51</v>
      </c>
    </row>
    <row r="40" spans="2:25" s="24" customFormat="1" hidden="1">
      <c r="E40" s="24">
        <v>211</v>
      </c>
      <c r="F40" s="25" t="s">
        <v>65</v>
      </c>
      <c r="G40" s="25" t="s">
        <v>66</v>
      </c>
      <c r="H40" s="25">
        <v>2</v>
      </c>
      <c r="I40" s="25" t="s">
        <v>65</v>
      </c>
      <c r="J40" s="25" t="s">
        <v>63</v>
      </c>
      <c r="K40" s="25" t="s">
        <v>55</v>
      </c>
      <c r="L40" s="25" t="s">
        <v>63</v>
      </c>
      <c r="M40" s="25" t="s">
        <v>64</v>
      </c>
      <c r="N40" s="25" t="s">
        <v>63</v>
      </c>
      <c r="O40" s="25">
        <v>21</v>
      </c>
      <c r="P40" s="25" t="s">
        <v>65</v>
      </c>
      <c r="Q40" s="25" t="s">
        <v>65</v>
      </c>
      <c r="R40" s="25" t="s">
        <v>49</v>
      </c>
      <c r="S40" s="25" t="s">
        <v>65</v>
      </c>
      <c r="T40" s="25">
        <v>21</v>
      </c>
      <c r="V40" s="25" t="s">
        <v>65</v>
      </c>
      <c r="X40" s="37" t="s">
        <v>51</v>
      </c>
      <c r="Y40" s="37" t="s">
        <v>51</v>
      </c>
    </row>
    <row r="41" spans="2:25" s="24" customFormat="1" hidden="1">
      <c r="E41" s="24">
        <v>212</v>
      </c>
      <c r="F41" s="25" t="s">
        <v>65</v>
      </c>
      <c r="G41" s="25" t="s">
        <v>66</v>
      </c>
      <c r="H41" s="25">
        <v>2</v>
      </c>
      <c r="I41" s="25" t="s">
        <v>65</v>
      </c>
      <c r="J41" s="25" t="s">
        <v>63</v>
      </c>
      <c r="K41" s="25" t="s">
        <v>55</v>
      </c>
      <c r="L41" s="25" t="s">
        <v>63</v>
      </c>
      <c r="M41" s="25" t="s">
        <v>64</v>
      </c>
      <c r="N41" s="25" t="s">
        <v>63</v>
      </c>
      <c r="O41" s="25">
        <v>21</v>
      </c>
      <c r="P41" s="25" t="s">
        <v>65</v>
      </c>
      <c r="Q41" s="25" t="s">
        <v>65</v>
      </c>
      <c r="R41" s="25" t="s">
        <v>49</v>
      </c>
      <c r="S41" s="25" t="s">
        <v>65</v>
      </c>
      <c r="T41" s="25">
        <v>21</v>
      </c>
      <c r="V41" s="25" t="s">
        <v>65</v>
      </c>
      <c r="X41" s="25" t="s">
        <v>65</v>
      </c>
      <c r="Y41" s="25" t="s">
        <v>67</v>
      </c>
    </row>
    <row r="42" spans="2:25" s="24" customFormat="1" hidden="1">
      <c r="E42" s="24">
        <v>201</v>
      </c>
      <c r="F42" s="25" t="s">
        <v>65</v>
      </c>
      <c r="G42" s="25" t="s">
        <v>66</v>
      </c>
      <c r="H42" s="25">
        <v>2</v>
      </c>
      <c r="I42" s="25" t="s">
        <v>65</v>
      </c>
      <c r="J42" s="25" t="s">
        <v>63</v>
      </c>
      <c r="K42" s="25" t="s">
        <v>55</v>
      </c>
      <c r="L42" s="25" t="s">
        <v>63</v>
      </c>
      <c r="M42" s="25" t="s">
        <v>64</v>
      </c>
      <c r="N42" s="25" t="s">
        <v>63</v>
      </c>
      <c r="O42" s="25">
        <v>21</v>
      </c>
      <c r="P42" s="25" t="s">
        <v>65</v>
      </c>
      <c r="Q42" s="25" t="s">
        <v>65</v>
      </c>
      <c r="R42" s="25" t="s">
        <v>49</v>
      </c>
      <c r="S42" s="25" t="s">
        <v>65</v>
      </c>
      <c r="T42" s="25">
        <v>21</v>
      </c>
      <c r="V42" s="25" t="s">
        <v>65</v>
      </c>
      <c r="X42" s="25" t="s">
        <v>65</v>
      </c>
      <c r="Y42" s="25" t="s">
        <v>67</v>
      </c>
    </row>
    <row r="43" spans="2:25" s="24" customFormat="1" hidden="1">
      <c r="E43" s="24">
        <v>202</v>
      </c>
      <c r="F43" s="25" t="s">
        <v>65</v>
      </c>
      <c r="G43" s="25" t="s">
        <v>66</v>
      </c>
      <c r="H43" s="25">
        <v>2</v>
      </c>
      <c r="I43" s="25" t="s">
        <v>65</v>
      </c>
      <c r="J43" s="25" t="s">
        <v>63</v>
      </c>
      <c r="K43" s="25" t="s">
        <v>55</v>
      </c>
      <c r="L43" s="25" t="s">
        <v>68</v>
      </c>
      <c r="M43" s="25" t="s">
        <v>64</v>
      </c>
      <c r="N43" s="25" t="s">
        <v>68</v>
      </c>
      <c r="O43" s="25">
        <v>21</v>
      </c>
      <c r="P43" s="25" t="s">
        <v>65</v>
      </c>
      <c r="Q43" s="25" t="s">
        <v>65</v>
      </c>
      <c r="R43" s="25" t="s">
        <v>49</v>
      </c>
      <c r="S43" s="25" t="s">
        <v>65</v>
      </c>
      <c r="T43" s="25">
        <v>21</v>
      </c>
      <c r="V43" s="25" t="s">
        <v>65</v>
      </c>
      <c r="X43" s="25" t="s">
        <v>65</v>
      </c>
      <c r="Y43" s="25" t="s">
        <v>67</v>
      </c>
    </row>
    <row r="44" spans="2:25" s="24" customFormat="1" hidden="1">
      <c r="E44" s="24">
        <v>203</v>
      </c>
      <c r="F44" s="25" t="s">
        <v>65</v>
      </c>
      <c r="G44" s="25" t="s">
        <v>66</v>
      </c>
      <c r="H44" s="25">
        <v>2</v>
      </c>
      <c r="I44" s="25" t="s">
        <v>65</v>
      </c>
      <c r="J44" s="25" t="s">
        <v>63</v>
      </c>
      <c r="K44" s="25" t="s">
        <v>55</v>
      </c>
      <c r="L44" s="25" t="s">
        <v>68</v>
      </c>
      <c r="M44" s="25" t="s">
        <v>64</v>
      </c>
      <c r="N44" s="25" t="s">
        <v>68</v>
      </c>
      <c r="O44" s="25">
        <v>21</v>
      </c>
      <c r="P44" s="25" t="s">
        <v>65</v>
      </c>
      <c r="Q44" s="25" t="s">
        <v>65</v>
      </c>
      <c r="R44" s="25" t="s">
        <v>49</v>
      </c>
      <c r="S44" s="25" t="s">
        <v>65</v>
      </c>
      <c r="T44" s="25">
        <v>21</v>
      </c>
      <c r="V44" s="25" t="s">
        <v>65</v>
      </c>
      <c r="X44" s="25" t="s">
        <v>65</v>
      </c>
      <c r="Y44" s="25" t="s">
        <v>67</v>
      </c>
    </row>
    <row r="45" spans="2:25" s="24" customFormat="1" hidden="1">
      <c r="E45" s="24">
        <v>204</v>
      </c>
      <c r="F45" s="25" t="s">
        <v>65</v>
      </c>
      <c r="G45" s="25" t="s">
        <v>66</v>
      </c>
      <c r="H45" s="25">
        <v>2</v>
      </c>
      <c r="I45" s="25" t="s">
        <v>65</v>
      </c>
      <c r="J45" s="25" t="s">
        <v>63</v>
      </c>
      <c r="K45" s="25" t="s">
        <v>55</v>
      </c>
      <c r="L45" s="25" t="s">
        <v>68</v>
      </c>
      <c r="M45" s="25" t="s">
        <v>64</v>
      </c>
      <c r="N45" s="25" t="s">
        <v>68</v>
      </c>
      <c r="O45" s="25">
        <v>21</v>
      </c>
      <c r="P45" s="25" t="s">
        <v>65</v>
      </c>
      <c r="Q45" s="25" t="s">
        <v>65</v>
      </c>
      <c r="R45" s="25" t="s">
        <v>49</v>
      </c>
      <c r="S45" s="25" t="s">
        <v>65</v>
      </c>
      <c r="T45" s="25">
        <v>21</v>
      </c>
      <c r="V45" s="25" t="s">
        <v>65</v>
      </c>
      <c r="X45" s="25" t="s">
        <v>65</v>
      </c>
      <c r="Y45" s="25" t="s">
        <v>67</v>
      </c>
    </row>
    <row r="46" spans="2:25" s="24" customFormat="1" hidden="1">
      <c r="E46" s="24">
        <v>205</v>
      </c>
      <c r="F46" s="25" t="s">
        <v>65</v>
      </c>
      <c r="G46" s="25" t="s">
        <v>66</v>
      </c>
      <c r="H46" s="25">
        <v>2</v>
      </c>
      <c r="I46" s="25" t="s">
        <v>65</v>
      </c>
      <c r="J46" s="25" t="s">
        <v>68</v>
      </c>
      <c r="K46" s="25" t="s">
        <v>55</v>
      </c>
      <c r="L46" s="25" t="s">
        <v>68</v>
      </c>
      <c r="M46" s="25" t="s">
        <v>64</v>
      </c>
      <c r="N46" s="25" t="s">
        <v>68</v>
      </c>
      <c r="O46" s="25">
        <v>21</v>
      </c>
      <c r="P46" s="25" t="s">
        <v>65</v>
      </c>
      <c r="Q46" s="25" t="s">
        <v>65</v>
      </c>
      <c r="R46" s="25" t="s">
        <v>49</v>
      </c>
      <c r="S46" s="25" t="s">
        <v>65</v>
      </c>
      <c r="T46" s="25">
        <v>21</v>
      </c>
      <c r="V46" s="25" t="s">
        <v>65</v>
      </c>
      <c r="X46" s="25" t="s">
        <v>65</v>
      </c>
      <c r="Y46" s="25" t="s">
        <v>67</v>
      </c>
    </row>
    <row r="47" spans="2:25" s="24" customFormat="1" hidden="1">
      <c r="E47" s="24">
        <v>206</v>
      </c>
      <c r="F47" s="25" t="s">
        <v>65</v>
      </c>
      <c r="G47" s="25" t="s">
        <v>66</v>
      </c>
      <c r="H47" s="25">
        <v>2</v>
      </c>
      <c r="I47" s="25" t="s">
        <v>65</v>
      </c>
      <c r="J47" s="25" t="s">
        <v>68</v>
      </c>
      <c r="K47" s="25" t="s">
        <v>55</v>
      </c>
      <c r="L47" s="25" t="s">
        <v>68</v>
      </c>
      <c r="M47" s="25" t="s">
        <v>64</v>
      </c>
      <c r="N47" s="25" t="s">
        <v>68</v>
      </c>
      <c r="O47" s="25">
        <v>21</v>
      </c>
      <c r="P47" s="25" t="s">
        <v>65</v>
      </c>
      <c r="Q47" s="25" t="s">
        <v>65</v>
      </c>
      <c r="R47" s="25" t="s">
        <v>49</v>
      </c>
      <c r="S47" s="25" t="s">
        <v>65</v>
      </c>
      <c r="T47" s="25">
        <v>21</v>
      </c>
      <c r="V47" s="25" t="s">
        <v>65</v>
      </c>
      <c r="X47" s="25" t="s">
        <v>65</v>
      </c>
      <c r="Y47" s="25" t="s">
        <v>67</v>
      </c>
    </row>
    <row r="48" spans="2:25" s="24" customFormat="1" hidden="1">
      <c r="E48" s="24">
        <v>207</v>
      </c>
      <c r="F48" s="25" t="s">
        <v>65</v>
      </c>
      <c r="G48" s="25" t="s">
        <v>66</v>
      </c>
      <c r="H48" s="25">
        <v>2</v>
      </c>
      <c r="I48" s="25" t="s">
        <v>65</v>
      </c>
      <c r="J48" s="25" t="s">
        <v>68</v>
      </c>
      <c r="K48" s="25" t="s">
        <v>55</v>
      </c>
      <c r="L48" s="25" t="s">
        <v>68</v>
      </c>
      <c r="M48" s="25" t="s">
        <v>64</v>
      </c>
      <c r="N48" s="25" t="s">
        <v>68</v>
      </c>
      <c r="O48" s="25">
        <v>21</v>
      </c>
      <c r="P48" s="25" t="s">
        <v>65</v>
      </c>
      <c r="Q48" s="25" t="s">
        <v>65</v>
      </c>
      <c r="R48" s="25" t="s">
        <v>49</v>
      </c>
      <c r="S48" s="25" t="s">
        <v>65</v>
      </c>
      <c r="T48" s="25">
        <v>21</v>
      </c>
      <c r="V48" s="25" t="s">
        <v>65</v>
      </c>
      <c r="X48" s="25" t="s">
        <v>65</v>
      </c>
      <c r="Y48" s="25" t="s">
        <v>67</v>
      </c>
    </row>
    <row r="49" spans="5:25" s="24" customFormat="1" hidden="1">
      <c r="E49" s="24">
        <v>308</v>
      </c>
      <c r="F49" s="25" t="s">
        <v>65</v>
      </c>
      <c r="G49" s="25" t="s">
        <v>66</v>
      </c>
      <c r="H49" s="25">
        <v>2</v>
      </c>
      <c r="I49" s="25" t="s">
        <v>65</v>
      </c>
      <c r="J49" s="25" t="s">
        <v>68</v>
      </c>
      <c r="K49" s="25" t="s">
        <v>69</v>
      </c>
      <c r="L49" s="25" t="s">
        <v>70</v>
      </c>
      <c r="M49" s="25" t="s">
        <v>71</v>
      </c>
      <c r="N49" s="25" t="s">
        <v>70</v>
      </c>
      <c r="O49" s="25">
        <v>31</v>
      </c>
      <c r="P49" s="25" t="s">
        <v>70</v>
      </c>
      <c r="Q49" s="25" t="s">
        <v>70</v>
      </c>
      <c r="R49" s="25" t="s">
        <v>72</v>
      </c>
      <c r="S49" s="25" t="s">
        <v>70</v>
      </c>
      <c r="T49" s="25">
        <v>31</v>
      </c>
      <c r="V49" s="25" t="s">
        <v>70</v>
      </c>
      <c r="X49" s="25" t="s">
        <v>70</v>
      </c>
      <c r="Y49" s="25" t="s">
        <v>73</v>
      </c>
    </row>
    <row r="50" spans="5:25" s="24" customFormat="1" hidden="1">
      <c r="E50" s="24">
        <v>309</v>
      </c>
      <c r="F50" s="25" t="s">
        <v>65</v>
      </c>
      <c r="G50" s="25" t="s">
        <v>66</v>
      </c>
      <c r="H50" s="25">
        <v>2</v>
      </c>
      <c r="I50" s="25" t="s">
        <v>65</v>
      </c>
      <c r="J50" s="25" t="s">
        <v>68</v>
      </c>
      <c r="K50" s="25" t="s">
        <v>69</v>
      </c>
      <c r="L50" s="25" t="s">
        <v>70</v>
      </c>
      <c r="M50" s="25" t="s">
        <v>71</v>
      </c>
      <c r="N50" s="25" t="s">
        <v>70</v>
      </c>
      <c r="O50" s="25">
        <v>31</v>
      </c>
      <c r="P50" s="25" t="s">
        <v>70</v>
      </c>
      <c r="Q50" s="25" t="s">
        <v>70</v>
      </c>
      <c r="R50" s="25" t="s">
        <v>72</v>
      </c>
      <c r="S50" s="25" t="s">
        <v>70</v>
      </c>
      <c r="T50" s="25">
        <v>31</v>
      </c>
      <c r="V50" s="25" t="s">
        <v>70</v>
      </c>
      <c r="X50" s="25" t="s">
        <v>70</v>
      </c>
      <c r="Y50" s="25" t="s">
        <v>73</v>
      </c>
    </row>
    <row r="51" spans="5:25" s="24" customFormat="1" hidden="1">
      <c r="E51" s="24">
        <v>310</v>
      </c>
      <c r="F51" s="25" t="s">
        <v>65</v>
      </c>
      <c r="G51" s="25" t="s">
        <v>66</v>
      </c>
      <c r="H51" s="25">
        <v>2</v>
      </c>
      <c r="I51" s="25" t="s">
        <v>65</v>
      </c>
      <c r="J51" s="25" t="s">
        <v>68</v>
      </c>
      <c r="K51" s="25" t="s">
        <v>69</v>
      </c>
      <c r="L51" s="25" t="s">
        <v>70</v>
      </c>
      <c r="M51" s="25" t="s">
        <v>71</v>
      </c>
      <c r="N51" s="25" t="s">
        <v>70</v>
      </c>
      <c r="O51" s="25">
        <v>31</v>
      </c>
      <c r="P51" s="25" t="s">
        <v>70</v>
      </c>
      <c r="Q51" s="25" t="s">
        <v>70</v>
      </c>
      <c r="R51" s="25" t="s">
        <v>72</v>
      </c>
      <c r="S51" s="25" t="s">
        <v>70</v>
      </c>
      <c r="T51" s="25">
        <v>31</v>
      </c>
      <c r="V51" s="25" t="s">
        <v>70</v>
      </c>
      <c r="X51" s="25" t="s">
        <v>70</v>
      </c>
      <c r="Y51" s="25" t="s">
        <v>73</v>
      </c>
    </row>
    <row r="52" spans="5:25" s="24" customFormat="1" hidden="1">
      <c r="E52" s="24">
        <v>311</v>
      </c>
      <c r="F52" s="25" t="s">
        <v>70</v>
      </c>
      <c r="G52" s="25" t="s">
        <v>66</v>
      </c>
      <c r="H52" s="25">
        <v>3</v>
      </c>
      <c r="I52" s="25" t="s">
        <v>70</v>
      </c>
      <c r="J52" s="25" t="s">
        <v>74</v>
      </c>
      <c r="K52" s="25" t="s">
        <v>69</v>
      </c>
      <c r="L52" s="25" t="s">
        <v>70</v>
      </c>
      <c r="M52" s="25" t="s">
        <v>71</v>
      </c>
      <c r="N52" s="25" t="s">
        <v>70</v>
      </c>
      <c r="O52" s="25">
        <v>31</v>
      </c>
      <c r="P52" s="25" t="s">
        <v>70</v>
      </c>
      <c r="Q52" s="25" t="s">
        <v>70</v>
      </c>
      <c r="R52" s="25" t="s">
        <v>72</v>
      </c>
      <c r="S52" s="25" t="s">
        <v>70</v>
      </c>
      <c r="T52" s="25">
        <v>31</v>
      </c>
      <c r="V52" s="25" t="s">
        <v>70</v>
      </c>
      <c r="X52" s="25" t="s">
        <v>70</v>
      </c>
      <c r="Y52" s="25" t="s">
        <v>73</v>
      </c>
    </row>
    <row r="53" spans="5:25" s="24" customFormat="1" hidden="1">
      <c r="E53" s="24">
        <v>312</v>
      </c>
      <c r="F53" s="25" t="s">
        <v>70</v>
      </c>
      <c r="G53" s="25" t="s">
        <v>66</v>
      </c>
      <c r="H53" s="25">
        <v>3</v>
      </c>
      <c r="I53" s="25" t="s">
        <v>70</v>
      </c>
      <c r="J53" s="25" t="s">
        <v>74</v>
      </c>
      <c r="K53" s="25" t="s">
        <v>69</v>
      </c>
      <c r="L53" s="25" t="s">
        <v>70</v>
      </c>
      <c r="M53" s="25" t="s">
        <v>71</v>
      </c>
      <c r="N53" s="25" t="s">
        <v>70</v>
      </c>
      <c r="O53" s="25">
        <v>31</v>
      </c>
      <c r="P53" s="25" t="s">
        <v>70</v>
      </c>
      <c r="Q53" s="25" t="s">
        <v>70</v>
      </c>
      <c r="R53" s="25" t="s">
        <v>72</v>
      </c>
      <c r="S53" s="25" t="s">
        <v>70</v>
      </c>
      <c r="T53" s="25">
        <v>31</v>
      </c>
      <c r="V53" s="25" t="s">
        <v>70</v>
      </c>
      <c r="X53" s="25" t="s">
        <v>70</v>
      </c>
      <c r="Y53" s="25" t="s">
        <v>73</v>
      </c>
    </row>
    <row r="54" spans="5:25" s="24" customFormat="1" hidden="1">
      <c r="E54" s="24">
        <v>301</v>
      </c>
      <c r="F54" s="25" t="s">
        <v>70</v>
      </c>
      <c r="G54" s="25" t="s">
        <v>66</v>
      </c>
      <c r="H54" s="25">
        <v>3</v>
      </c>
      <c r="I54" s="25" t="s">
        <v>70</v>
      </c>
      <c r="J54" s="25" t="s">
        <v>74</v>
      </c>
      <c r="K54" s="25" t="s">
        <v>69</v>
      </c>
      <c r="L54" s="25" t="s">
        <v>70</v>
      </c>
      <c r="M54" s="25" t="s">
        <v>71</v>
      </c>
      <c r="N54" s="25" t="s">
        <v>70</v>
      </c>
      <c r="O54" s="25">
        <v>31</v>
      </c>
      <c r="P54" s="25" t="s">
        <v>70</v>
      </c>
      <c r="Q54" s="25" t="s">
        <v>70</v>
      </c>
      <c r="R54" s="25" t="s">
        <v>72</v>
      </c>
      <c r="S54" s="25" t="s">
        <v>70</v>
      </c>
      <c r="T54" s="25">
        <v>31</v>
      </c>
      <c r="V54" s="25" t="s">
        <v>70</v>
      </c>
      <c r="X54" s="25" t="s">
        <v>70</v>
      </c>
      <c r="Y54" s="25" t="s">
        <v>73</v>
      </c>
    </row>
    <row r="55" spans="5:25" s="24" customFormat="1" hidden="1">
      <c r="E55" s="24">
        <v>302</v>
      </c>
      <c r="F55" s="25" t="s">
        <v>70</v>
      </c>
      <c r="G55" s="25" t="s">
        <v>66</v>
      </c>
      <c r="H55" s="25">
        <v>3</v>
      </c>
      <c r="I55" s="25" t="s">
        <v>70</v>
      </c>
      <c r="J55" s="25" t="s">
        <v>74</v>
      </c>
      <c r="K55" s="25" t="s">
        <v>69</v>
      </c>
      <c r="L55" s="25" t="s">
        <v>70</v>
      </c>
      <c r="M55" s="25" t="s">
        <v>71</v>
      </c>
      <c r="N55" s="25" t="s">
        <v>70</v>
      </c>
      <c r="O55" s="25">
        <v>31</v>
      </c>
      <c r="P55" s="25" t="s">
        <v>70</v>
      </c>
      <c r="Q55" s="25" t="s">
        <v>70</v>
      </c>
      <c r="R55" s="25" t="s">
        <v>72</v>
      </c>
      <c r="S55" s="25" t="s">
        <v>70</v>
      </c>
      <c r="T55" s="25">
        <v>31</v>
      </c>
      <c r="V55" s="25" t="s">
        <v>70</v>
      </c>
      <c r="X55" s="25" t="s">
        <v>70</v>
      </c>
      <c r="Y55" s="25" t="s">
        <v>73</v>
      </c>
    </row>
    <row r="56" spans="5:25" s="24" customFormat="1" hidden="1">
      <c r="E56" s="24">
        <v>303</v>
      </c>
      <c r="F56" s="25" t="s">
        <v>70</v>
      </c>
      <c r="G56" s="25" t="s">
        <v>66</v>
      </c>
      <c r="H56" s="25">
        <v>3</v>
      </c>
      <c r="I56" s="25" t="s">
        <v>70</v>
      </c>
      <c r="J56" s="25" t="s">
        <v>74</v>
      </c>
      <c r="K56" s="25" t="s">
        <v>69</v>
      </c>
      <c r="L56" s="25" t="s">
        <v>70</v>
      </c>
      <c r="M56" s="25" t="s">
        <v>71</v>
      </c>
      <c r="N56" s="25" t="s">
        <v>70</v>
      </c>
      <c r="O56" s="25">
        <v>31</v>
      </c>
      <c r="P56" s="25" t="s">
        <v>70</v>
      </c>
      <c r="Q56" s="25" t="s">
        <v>70</v>
      </c>
      <c r="R56" s="25" t="s">
        <v>72</v>
      </c>
      <c r="S56" s="25" t="s">
        <v>70</v>
      </c>
      <c r="T56" s="25">
        <v>31</v>
      </c>
      <c r="V56" s="25" t="s">
        <v>70</v>
      </c>
      <c r="X56" s="25" t="s">
        <v>70</v>
      </c>
      <c r="Y56" s="25" t="s">
        <v>73</v>
      </c>
    </row>
    <row r="57" spans="5:25" s="24" customFormat="1" hidden="1">
      <c r="E57" s="24">
        <v>304</v>
      </c>
      <c r="F57" s="25" t="s">
        <v>70</v>
      </c>
      <c r="G57" s="25" t="s">
        <v>66</v>
      </c>
      <c r="H57" s="25">
        <v>3</v>
      </c>
      <c r="I57" s="25" t="s">
        <v>70</v>
      </c>
      <c r="J57" s="25" t="s">
        <v>74</v>
      </c>
      <c r="K57" s="25" t="s">
        <v>69</v>
      </c>
      <c r="L57" s="25" t="s">
        <v>70</v>
      </c>
      <c r="M57" s="25" t="s">
        <v>71</v>
      </c>
      <c r="N57" s="25" t="s">
        <v>70</v>
      </c>
      <c r="O57" s="25">
        <v>31</v>
      </c>
      <c r="P57" s="25" t="s">
        <v>70</v>
      </c>
      <c r="Q57" s="25" t="s">
        <v>70</v>
      </c>
      <c r="R57" s="25" t="s">
        <v>72</v>
      </c>
      <c r="S57" s="25" t="s">
        <v>70</v>
      </c>
      <c r="T57" s="25">
        <v>31</v>
      </c>
      <c r="V57" s="25" t="s">
        <v>70</v>
      </c>
      <c r="X57" s="25" t="s">
        <v>70</v>
      </c>
      <c r="Y57" s="25" t="s">
        <v>73</v>
      </c>
    </row>
    <row r="58" spans="5:25" s="24" customFormat="1" hidden="1">
      <c r="E58" s="24">
        <v>305</v>
      </c>
      <c r="F58" s="25" t="s">
        <v>70</v>
      </c>
      <c r="G58" s="25" t="s">
        <v>66</v>
      </c>
      <c r="H58" s="25">
        <v>3</v>
      </c>
      <c r="I58" s="25" t="s">
        <v>70</v>
      </c>
      <c r="J58" s="25" t="s">
        <v>74</v>
      </c>
      <c r="K58" s="25" t="s">
        <v>69</v>
      </c>
      <c r="L58" s="25" t="s">
        <v>70</v>
      </c>
      <c r="M58" s="25" t="s">
        <v>71</v>
      </c>
      <c r="N58" s="25" t="s">
        <v>70</v>
      </c>
      <c r="O58" s="25">
        <v>31</v>
      </c>
      <c r="P58" s="25" t="s">
        <v>70</v>
      </c>
      <c r="Q58" s="25" t="s">
        <v>70</v>
      </c>
      <c r="R58" s="25" t="s">
        <v>72</v>
      </c>
      <c r="S58" s="25" t="s">
        <v>70</v>
      </c>
      <c r="T58" s="25">
        <v>31</v>
      </c>
      <c r="V58" s="25" t="s">
        <v>70</v>
      </c>
      <c r="X58" s="25" t="s">
        <v>70</v>
      </c>
      <c r="Y58" s="25" t="s">
        <v>73</v>
      </c>
    </row>
    <row r="59" spans="5:25" s="24" customFormat="1" hidden="1">
      <c r="E59" s="24">
        <v>306</v>
      </c>
      <c r="F59" s="25" t="s">
        <v>70</v>
      </c>
      <c r="G59" s="25" t="s">
        <v>66</v>
      </c>
      <c r="H59" s="25">
        <v>3</v>
      </c>
      <c r="I59" s="25" t="s">
        <v>70</v>
      </c>
      <c r="J59" s="25" t="s">
        <v>74</v>
      </c>
      <c r="K59" s="25" t="s">
        <v>69</v>
      </c>
      <c r="L59" s="25" t="s">
        <v>70</v>
      </c>
      <c r="M59" s="25" t="s">
        <v>71</v>
      </c>
      <c r="N59" s="25" t="s">
        <v>70</v>
      </c>
      <c r="O59" s="25">
        <v>31</v>
      </c>
      <c r="P59" s="25" t="s">
        <v>70</v>
      </c>
      <c r="Q59" s="25" t="s">
        <v>70</v>
      </c>
      <c r="R59" s="25" t="s">
        <v>72</v>
      </c>
      <c r="S59" s="25" t="s">
        <v>70</v>
      </c>
      <c r="T59" s="25">
        <v>31</v>
      </c>
      <c r="V59" s="25" t="s">
        <v>70</v>
      </c>
      <c r="X59" s="25" t="s">
        <v>70</v>
      </c>
      <c r="Y59" s="25" t="s">
        <v>73</v>
      </c>
    </row>
    <row r="60" spans="5:25" s="24" customFormat="1" hidden="1">
      <c r="E60" s="24">
        <v>307</v>
      </c>
      <c r="F60" s="25" t="s">
        <v>70</v>
      </c>
      <c r="G60" s="25" t="s">
        <v>66</v>
      </c>
      <c r="H60" s="25">
        <v>3</v>
      </c>
      <c r="I60" s="25" t="s">
        <v>70</v>
      </c>
      <c r="J60" s="25" t="s">
        <v>74</v>
      </c>
      <c r="K60" s="25" t="s">
        <v>69</v>
      </c>
      <c r="L60" s="25" t="s">
        <v>70</v>
      </c>
      <c r="M60" s="25" t="s">
        <v>71</v>
      </c>
      <c r="N60" s="25" t="s">
        <v>70</v>
      </c>
      <c r="O60" s="25">
        <v>31</v>
      </c>
      <c r="P60" s="25" t="s">
        <v>70</v>
      </c>
      <c r="Q60" s="25" t="s">
        <v>70</v>
      </c>
      <c r="R60" s="25" t="s">
        <v>72</v>
      </c>
      <c r="S60" s="25" t="s">
        <v>70</v>
      </c>
      <c r="T60" s="25">
        <v>31</v>
      </c>
      <c r="V60" s="25" t="s">
        <v>70</v>
      </c>
      <c r="X60" s="25" t="s">
        <v>70</v>
      </c>
      <c r="Y60" s="25" t="s">
        <v>73</v>
      </c>
    </row>
    <row r="61" spans="5:25" s="24" customFormat="1" hidden="1">
      <c r="E61" s="24">
        <v>408</v>
      </c>
      <c r="F61" s="25" t="s">
        <v>70</v>
      </c>
      <c r="G61" s="25" t="s">
        <v>66</v>
      </c>
      <c r="H61" s="25">
        <v>3</v>
      </c>
      <c r="I61" s="25" t="s">
        <v>70</v>
      </c>
      <c r="J61" s="25" t="s">
        <v>74</v>
      </c>
      <c r="K61" s="25" t="s">
        <v>69</v>
      </c>
      <c r="L61" s="25" t="s">
        <v>75</v>
      </c>
      <c r="M61" s="25" t="s">
        <v>71</v>
      </c>
      <c r="N61" s="25" t="s">
        <v>75</v>
      </c>
      <c r="O61" s="25">
        <v>41</v>
      </c>
      <c r="P61" s="25" t="s">
        <v>75</v>
      </c>
      <c r="Q61" s="25" t="s">
        <v>75</v>
      </c>
      <c r="R61" s="25" t="s">
        <v>72</v>
      </c>
      <c r="S61" s="25" t="s">
        <v>75</v>
      </c>
      <c r="T61" s="25">
        <v>41</v>
      </c>
      <c r="V61" s="25" t="s">
        <v>70</v>
      </c>
      <c r="X61" s="25" t="s">
        <v>75</v>
      </c>
      <c r="Y61" s="25" t="s">
        <v>73</v>
      </c>
    </row>
    <row r="62" spans="5:25" s="24" customFormat="1" hidden="1">
      <c r="E62" s="24">
        <v>409</v>
      </c>
      <c r="F62" s="25" t="s">
        <v>70</v>
      </c>
      <c r="G62" s="25" t="s">
        <v>66</v>
      </c>
      <c r="H62" s="25">
        <v>3</v>
      </c>
      <c r="I62" s="25" t="s">
        <v>70</v>
      </c>
      <c r="J62" s="25" t="s">
        <v>74</v>
      </c>
      <c r="K62" s="25" t="s">
        <v>69</v>
      </c>
      <c r="L62" s="25" t="s">
        <v>75</v>
      </c>
      <c r="M62" s="25" t="s">
        <v>71</v>
      </c>
      <c r="N62" s="25" t="s">
        <v>75</v>
      </c>
      <c r="O62" s="25">
        <v>41</v>
      </c>
      <c r="P62" s="25" t="s">
        <v>75</v>
      </c>
      <c r="Q62" s="25" t="s">
        <v>75</v>
      </c>
      <c r="R62" s="25" t="s">
        <v>72</v>
      </c>
      <c r="S62" s="25" t="s">
        <v>75</v>
      </c>
      <c r="T62" s="25">
        <v>41</v>
      </c>
      <c r="V62" s="25" t="s">
        <v>70</v>
      </c>
      <c r="X62" s="25" t="s">
        <v>75</v>
      </c>
      <c r="Y62" s="25" t="s">
        <v>73</v>
      </c>
    </row>
    <row r="63" spans="5:25" s="24" customFormat="1" hidden="1">
      <c r="E63" s="24">
        <v>410</v>
      </c>
      <c r="F63" s="25" t="s">
        <v>70</v>
      </c>
      <c r="G63" s="25" t="s">
        <v>66</v>
      </c>
      <c r="H63" s="25">
        <v>3</v>
      </c>
      <c r="I63" s="25" t="s">
        <v>70</v>
      </c>
      <c r="J63" s="25" t="s">
        <v>74</v>
      </c>
      <c r="K63" s="25" t="s">
        <v>69</v>
      </c>
      <c r="L63" s="25" t="s">
        <v>75</v>
      </c>
      <c r="M63" s="25" t="s">
        <v>71</v>
      </c>
      <c r="N63" s="25" t="s">
        <v>75</v>
      </c>
      <c r="O63" s="25">
        <v>41</v>
      </c>
      <c r="P63" s="25" t="s">
        <v>75</v>
      </c>
      <c r="Q63" s="25" t="s">
        <v>75</v>
      </c>
      <c r="R63" s="25" t="s">
        <v>72</v>
      </c>
      <c r="S63" s="25" t="s">
        <v>75</v>
      </c>
      <c r="T63" s="25">
        <v>41</v>
      </c>
      <c r="V63" s="25" t="s">
        <v>70</v>
      </c>
      <c r="X63" s="25" t="s">
        <v>75</v>
      </c>
      <c r="Y63" s="25" t="s">
        <v>73</v>
      </c>
    </row>
    <row r="64" spans="5:25" s="24" customFormat="1" hidden="1">
      <c r="E64" s="24">
        <v>411</v>
      </c>
      <c r="F64" s="25" t="s">
        <v>75</v>
      </c>
      <c r="G64" s="25" t="s">
        <v>76</v>
      </c>
      <c r="H64" s="25">
        <v>4</v>
      </c>
      <c r="I64" s="25" t="s">
        <v>75</v>
      </c>
      <c r="J64" s="25" t="s">
        <v>74</v>
      </c>
      <c r="K64" s="25" t="s">
        <v>69</v>
      </c>
      <c r="L64" s="25" t="s">
        <v>75</v>
      </c>
      <c r="M64" s="25" t="s">
        <v>71</v>
      </c>
      <c r="N64" s="25" t="s">
        <v>75</v>
      </c>
      <c r="O64" s="25">
        <v>41</v>
      </c>
      <c r="P64" s="25" t="s">
        <v>75</v>
      </c>
      <c r="Q64" s="25" t="s">
        <v>75</v>
      </c>
      <c r="R64" s="25" t="s">
        <v>72</v>
      </c>
      <c r="S64" s="25" t="s">
        <v>75</v>
      </c>
      <c r="T64" s="25">
        <v>41</v>
      </c>
      <c r="V64" s="25" t="s">
        <v>70</v>
      </c>
      <c r="X64" s="25" t="s">
        <v>75</v>
      </c>
      <c r="Y64" s="25" t="s">
        <v>73</v>
      </c>
    </row>
    <row r="65" spans="5:25" s="24" customFormat="1" hidden="1">
      <c r="E65" s="24">
        <v>412</v>
      </c>
      <c r="F65" s="25" t="s">
        <v>75</v>
      </c>
      <c r="G65" s="25" t="s">
        <v>76</v>
      </c>
      <c r="H65" s="25">
        <v>4</v>
      </c>
      <c r="I65" s="25" t="s">
        <v>75</v>
      </c>
      <c r="J65" s="25" t="s">
        <v>74</v>
      </c>
      <c r="K65" s="25" t="s">
        <v>69</v>
      </c>
      <c r="L65" s="25" t="s">
        <v>75</v>
      </c>
      <c r="M65" s="25" t="s">
        <v>71</v>
      </c>
      <c r="N65" s="25" t="s">
        <v>75</v>
      </c>
      <c r="O65" s="25">
        <v>41</v>
      </c>
      <c r="P65" s="25" t="s">
        <v>75</v>
      </c>
      <c r="Q65" s="25" t="s">
        <v>75</v>
      </c>
      <c r="R65" s="25" t="s">
        <v>72</v>
      </c>
      <c r="S65" s="25" t="s">
        <v>75</v>
      </c>
      <c r="T65" s="25">
        <v>41</v>
      </c>
      <c r="V65" s="25" t="s">
        <v>70</v>
      </c>
      <c r="X65" s="25" t="s">
        <v>75</v>
      </c>
      <c r="Y65" s="25" t="s">
        <v>73</v>
      </c>
    </row>
    <row r="66" spans="5:25" s="24" customFormat="1" hidden="1">
      <c r="E66" s="24">
        <v>401</v>
      </c>
      <c r="F66" s="25" t="s">
        <v>75</v>
      </c>
      <c r="G66" s="25" t="s">
        <v>76</v>
      </c>
      <c r="H66" s="25">
        <v>4</v>
      </c>
      <c r="I66" s="25" t="s">
        <v>75</v>
      </c>
      <c r="J66" s="25" t="s">
        <v>74</v>
      </c>
      <c r="K66" s="25" t="s">
        <v>69</v>
      </c>
      <c r="L66" s="25" t="s">
        <v>75</v>
      </c>
      <c r="M66" s="25" t="s">
        <v>71</v>
      </c>
      <c r="N66" s="25" t="s">
        <v>75</v>
      </c>
      <c r="O66" s="25">
        <v>41</v>
      </c>
      <c r="P66" s="25" t="s">
        <v>75</v>
      </c>
      <c r="Q66" s="25" t="s">
        <v>75</v>
      </c>
      <c r="R66" s="25" t="s">
        <v>72</v>
      </c>
      <c r="S66" s="25" t="s">
        <v>75</v>
      </c>
      <c r="T66" s="25">
        <v>41</v>
      </c>
      <c r="V66" s="25" t="s">
        <v>70</v>
      </c>
      <c r="X66" s="25" t="s">
        <v>75</v>
      </c>
      <c r="Y66" s="25" t="s">
        <v>73</v>
      </c>
    </row>
    <row r="67" spans="5:25" s="24" customFormat="1" hidden="1">
      <c r="E67" s="24">
        <v>402</v>
      </c>
      <c r="F67" s="25" t="s">
        <v>75</v>
      </c>
      <c r="G67" s="25" t="s">
        <v>76</v>
      </c>
      <c r="H67" s="25">
        <v>4</v>
      </c>
      <c r="I67" s="25" t="s">
        <v>75</v>
      </c>
      <c r="J67" s="25" t="s">
        <v>74</v>
      </c>
      <c r="K67" s="25" t="s">
        <v>69</v>
      </c>
      <c r="L67" s="25" t="s">
        <v>75</v>
      </c>
      <c r="M67" s="25" t="s">
        <v>71</v>
      </c>
      <c r="N67" s="25" t="s">
        <v>75</v>
      </c>
      <c r="O67" s="25">
        <v>41</v>
      </c>
      <c r="P67" s="25" t="s">
        <v>75</v>
      </c>
      <c r="Q67" s="25" t="s">
        <v>75</v>
      </c>
      <c r="R67" s="25" t="s">
        <v>72</v>
      </c>
      <c r="S67" s="25" t="s">
        <v>75</v>
      </c>
      <c r="T67" s="25">
        <v>41</v>
      </c>
      <c r="V67" s="25" t="s">
        <v>70</v>
      </c>
      <c r="X67" s="25" t="s">
        <v>75</v>
      </c>
      <c r="Y67" s="25" t="s">
        <v>73</v>
      </c>
    </row>
    <row r="68" spans="5:25" s="24" customFormat="1" hidden="1">
      <c r="E68" s="24">
        <v>403</v>
      </c>
      <c r="F68" s="25" t="s">
        <v>75</v>
      </c>
      <c r="G68" s="25" t="s">
        <v>76</v>
      </c>
      <c r="H68" s="25">
        <v>4</v>
      </c>
      <c r="I68" s="25" t="s">
        <v>75</v>
      </c>
      <c r="J68" s="25" t="s">
        <v>74</v>
      </c>
      <c r="K68" s="25" t="s">
        <v>69</v>
      </c>
      <c r="L68" s="25" t="s">
        <v>75</v>
      </c>
      <c r="M68" s="25" t="s">
        <v>71</v>
      </c>
      <c r="N68" s="25" t="s">
        <v>75</v>
      </c>
      <c r="O68" s="25">
        <v>41</v>
      </c>
      <c r="P68" s="25" t="s">
        <v>75</v>
      </c>
      <c r="Q68" s="25" t="s">
        <v>75</v>
      </c>
      <c r="R68" s="25" t="s">
        <v>72</v>
      </c>
      <c r="S68" s="25" t="s">
        <v>75</v>
      </c>
      <c r="T68" s="25">
        <v>41</v>
      </c>
      <c r="V68" s="25" t="s">
        <v>70</v>
      </c>
      <c r="X68" s="25" t="s">
        <v>75</v>
      </c>
      <c r="Y68" s="25" t="s">
        <v>73</v>
      </c>
    </row>
    <row r="69" spans="5:25" s="24" customFormat="1" hidden="1">
      <c r="E69" s="24">
        <v>404</v>
      </c>
      <c r="F69" s="25" t="s">
        <v>75</v>
      </c>
      <c r="G69" s="25" t="s">
        <v>76</v>
      </c>
      <c r="H69" s="25">
        <v>4</v>
      </c>
      <c r="I69" s="25" t="s">
        <v>75</v>
      </c>
      <c r="J69" s="25" t="s">
        <v>74</v>
      </c>
      <c r="K69" s="25" t="s">
        <v>69</v>
      </c>
      <c r="L69" s="25" t="s">
        <v>75</v>
      </c>
      <c r="M69" s="25" t="s">
        <v>71</v>
      </c>
      <c r="N69" s="25" t="s">
        <v>75</v>
      </c>
      <c r="O69" s="25">
        <v>41</v>
      </c>
      <c r="P69" s="25" t="s">
        <v>75</v>
      </c>
      <c r="Q69" s="25" t="s">
        <v>75</v>
      </c>
      <c r="R69" s="25" t="s">
        <v>72</v>
      </c>
      <c r="S69" s="25" t="s">
        <v>75</v>
      </c>
      <c r="T69" s="25">
        <v>41</v>
      </c>
      <c r="V69" s="25" t="s">
        <v>70</v>
      </c>
      <c r="X69" s="25" t="s">
        <v>75</v>
      </c>
      <c r="Y69" s="25" t="s">
        <v>73</v>
      </c>
    </row>
    <row r="70" spans="5:25" s="24" customFormat="1" hidden="1">
      <c r="E70" s="24">
        <v>405</v>
      </c>
      <c r="F70" s="25" t="s">
        <v>75</v>
      </c>
      <c r="G70" s="25" t="s">
        <v>76</v>
      </c>
      <c r="H70" s="25">
        <v>4</v>
      </c>
      <c r="I70" s="25" t="s">
        <v>75</v>
      </c>
      <c r="J70" s="25" t="s">
        <v>74</v>
      </c>
      <c r="K70" s="25" t="s">
        <v>69</v>
      </c>
      <c r="L70" s="25" t="s">
        <v>75</v>
      </c>
      <c r="M70" s="25" t="s">
        <v>71</v>
      </c>
      <c r="N70" s="25" t="s">
        <v>75</v>
      </c>
      <c r="O70" s="25">
        <v>41</v>
      </c>
      <c r="P70" s="25" t="s">
        <v>75</v>
      </c>
      <c r="Q70" s="25" t="s">
        <v>75</v>
      </c>
      <c r="R70" s="25" t="s">
        <v>72</v>
      </c>
      <c r="S70" s="25" t="s">
        <v>75</v>
      </c>
      <c r="T70" s="25">
        <v>41</v>
      </c>
      <c r="V70" s="25" t="s">
        <v>70</v>
      </c>
      <c r="X70" s="25" t="s">
        <v>75</v>
      </c>
      <c r="Y70" s="25" t="s">
        <v>73</v>
      </c>
    </row>
    <row r="71" spans="5:25" s="24" customFormat="1" ht="17" hidden="1" customHeight="1">
      <c r="E71" s="24">
        <v>406</v>
      </c>
      <c r="F71" s="25" t="s">
        <v>75</v>
      </c>
      <c r="G71" s="25" t="s">
        <v>76</v>
      </c>
      <c r="H71" s="25">
        <v>4</v>
      </c>
      <c r="I71" s="25" t="s">
        <v>75</v>
      </c>
      <c r="J71" s="25" t="s">
        <v>74</v>
      </c>
      <c r="K71" s="25" t="s">
        <v>69</v>
      </c>
      <c r="L71" s="25" t="s">
        <v>75</v>
      </c>
      <c r="M71" s="25" t="s">
        <v>71</v>
      </c>
      <c r="N71" s="25" t="s">
        <v>75</v>
      </c>
      <c r="O71" s="25">
        <v>41</v>
      </c>
      <c r="P71" s="25" t="s">
        <v>75</v>
      </c>
      <c r="Q71" s="25" t="s">
        <v>75</v>
      </c>
      <c r="R71" s="25" t="s">
        <v>72</v>
      </c>
      <c r="S71" s="25" t="s">
        <v>75</v>
      </c>
      <c r="T71" s="25">
        <v>41</v>
      </c>
      <c r="V71" s="25" t="s">
        <v>70</v>
      </c>
      <c r="X71" s="25" t="s">
        <v>75</v>
      </c>
      <c r="Y71" s="25" t="s">
        <v>73</v>
      </c>
    </row>
    <row r="72" spans="5:25" s="24" customFormat="1" ht="17" hidden="1" customHeight="1">
      <c r="E72" s="24">
        <v>407</v>
      </c>
      <c r="F72" s="25" t="s">
        <v>75</v>
      </c>
      <c r="G72" s="25" t="s">
        <v>76</v>
      </c>
      <c r="H72" s="25">
        <v>4</v>
      </c>
      <c r="I72" s="25" t="s">
        <v>75</v>
      </c>
      <c r="J72" s="25" t="s">
        <v>74</v>
      </c>
      <c r="K72" s="25" t="s">
        <v>69</v>
      </c>
      <c r="L72" s="25" t="s">
        <v>75</v>
      </c>
      <c r="M72" s="25" t="s">
        <v>71</v>
      </c>
      <c r="N72" s="25" t="s">
        <v>75</v>
      </c>
      <c r="O72" s="25">
        <v>41</v>
      </c>
      <c r="P72" s="25" t="s">
        <v>75</v>
      </c>
      <c r="Q72" s="25" t="s">
        <v>75</v>
      </c>
      <c r="R72" s="25" t="s">
        <v>72</v>
      </c>
      <c r="S72" s="25" t="s">
        <v>75</v>
      </c>
      <c r="T72" s="25">
        <v>41</v>
      </c>
      <c r="V72" s="25" t="s">
        <v>70</v>
      </c>
      <c r="X72" s="25" t="s">
        <v>75</v>
      </c>
      <c r="Y72" s="25" t="s">
        <v>73</v>
      </c>
    </row>
    <row r="73" spans="5:25" s="24" customFormat="1" ht="17" hidden="1" customHeight="1">
      <c r="E73" s="24">
        <v>508</v>
      </c>
      <c r="F73" s="25" t="s">
        <v>75</v>
      </c>
      <c r="G73" s="25" t="s">
        <v>76</v>
      </c>
      <c r="H73" s="25">
        <v>4</v>
      </c>
      <c r="I73" s="25" t="s">
        <v>75</v>
      </c>
      <c r="J73" s="25" t="s">
        <v>74</v>
      </c>
      <c r="K73" s="25" t="s">
        <v>69</v>
      </c>
      <c r="L73" s="25" t="s">
        <v>77</v>
      </c>
      <c r="M73" s="25" t="s">
        <v>78</v>
      </c>
      <c r="N73" s="25" t="s">
        <v>77</v>
      </c>
      <c r="O73" s="25">
        <v>51</v>
      </c>
      <c r="P73" s="25" t="s">
        <v>77</v>
      </c>
      <c r="Q73" s="25" t="s">
        <v>77</v>
      </c>
      <c r="R73" s="25" t="s">
        <v>72</v>
      </c>
      <c r="S73" s="25" t="s">
        <v>77</v>
      </c>
      <c r="T73" s="25">
        <v>51</v>
      </c>
      <c r="V73" s="25" t="s">
        <v>70</v>
      </c>
      <c r="X73" s="25" t="s">
        <v>77</v>
      </c>
      <c r="Y73" s="25" t="s">
        <v>79</v>
      </c>
    </row>
    <row r="74" spans="5:25" s="24" customFormat="1" hidden="1">
      <c r="E74" s="24">
        <v>509</v>
      </c>
      <c r="F74" s="25" t="s">
        <v>75</v>
      </c>
      <c r="G74" s="25" t="s">
        <v>76</v>
      </c>
      <c r="H74" s="25">
        <v>4</v>
      </c>
      <c r="I74" s="25" t="s">
        <v>75</v>
      </c>
      <c r="J74" s="25" t="s">
        <v>74</v>
      </c>
      <c r="K74" s="25" t="s">
        <v>69</v>
      </c>
      <c r="L74" s="25" t="s">
        <v>77</v>
      </c>
      <c r="M74" s="25" t="s">
        <v>78</v>
      </c>
      <c r="N74" s="25" t="s">
        <v>77</v>
      </c>
      <c r="O74" s="25">
        <v>51</v>
      </c>
      <c r="P74" s="25" t="s">
        <v>77</v>
      </c>
      <c r="Q74" s="25" t="s">
        <v>77</v>
      </c>
      <c r="R74" s="25" t="s">
        <v>72</v>
      </c>
      <c r="S74" s="25" t="s">
        <v>77</v>
      </c>
      <c r="T74" s="25">
        <v>51</v>
      </c>
      <c r="V74" s="25" t="s">
        <v>70</v>
      </c>
      <c r="X74" s="25" t="s">
        <v>77</v>
      </c>
      <c r="Y74" s="25" t="s">
        <v>79</v>
      </c>
    </row>
    <row r="75" spans="5:25" s="24" customFormat="1" hidden="1">
      <c r="E75" s="24">
        <v>510</v>
      </c>
      <c r="F75" s="25" t="s">
        <v>75</v>
      </c>
      <c r="G75" s="25" t="s">
        <v>76</v>
      </c>
      <c r="H75" s="25">
        <v>4</v>
      </c>
      <c r="I75" s="25" t="s">
        <v>75</v>
      </c>
      <c r="J75" s="25" t="s">
        <v>74</v>
      </c>
      <c r="K75" s="25" t="s">
        <v>69</v>
      </c>
      <c r="L75" s="25" t="s">
        <v>77</v>
      </c>
      <c r="M75" s="25" t="s">
        <v>78</v>
      </c>
      <c r="N75" s="25" t="s">
        <v>77</v>
      </c>
      <c r="O75" s="25">
        <v>51</v>
      </c>
      <c r="P75" s="25" t="s">
        <v>77</v>
      </c>
      <c r="Q75" s="25" t="s">
        <v>77</v>
      </c>
      <c r="R75" s="25" t="s">
        <v>72</v>
      </c>
      <c r="S75" s="25" t="s">
        <v>77</v>
      </c>
      <c r="T75" s="25">
        <v>51</v>
      </c>
      <c r="V75" s="25" t="s">
        <v>70</v>
      </c>
      <c r="X75" s="25" t="s">
        <v>77</v>
      </c>
      <c r="Y75" s="25" t="s">
        <v>79</v>
      </c>
    </row>
    <row r="76" spans="5:25" s="24" customFormat="1" hidden="1">
      <c r="E76" s="24">
        <v>511</v>
      </c>
      <c r="F76" s="25" t="s">
        <v>77</v>
      </c>
      <c r="G76" s="25" t="s">
        <v>76</v>
      </c>
      <c r="H76" s="25">
        <v>5</v>
      </c>
      <c r="I76" s="25" t="s">
        <v>77</v>
      </c>
      <c r="J76" s="25" t="s">
        <v>74</v>
      </c>
      <c r="K76" s="25" t="s">
        <v>69</v>
      </c>
      <c r="L76" s="25" t="s">
        <v>77</v>
      </c>
      <c r="M76" s="25" t="s">
        <v>78</v>
      </c>
      <c r="N76" s="25" t="s">
        <v>77</v>
      </c>
      <c r="O76" s="25">
        <v>51</v>
      </c>
      <c r="P76" s="25" t="s">
        <v>77</v>
      </c>
      <c r="Q76" s="25" t="s">
        <v>77</v>
      </c>
      <c r="R76" s="25" t="s">
        <v>72</v>
      </c>
      <c r="S76" s="25" t="s">
        <v>77</v>
      </c>
      <c r="T76" s="25">
        <v>51</v>
      </c>
      <c r="V76" s="25" t="s">
        <v>70</v>
      </c>
      <c r="X76" s="25" t="s">
        <v>77</v>
      </c>
      <c r="Y76" s="25" t="s">
        <v>79</v>
      </c>
    </row>
    <row r="77" spans="5:25" s="24" customFormat="1" hidden="1">
      <c r="E77" s="24">
        <v>512</v>
      </c>
      <c r="F77" s="25" t="s">
        <v>77</v>
      </c>
      <c r="G77" s="25" t="s">
        <v>76</v>
      </c>
      <c r="H77" s="25">
        <v>5</v>
      </c>
      <c r="I77" s="25" t="s">
        <v>77</v>
      </c>
      <c r="J77" s="25" t="s">
        <v>74</v>
      </c>
      <c r="K77" s="25" t="s">
        <v>69</v>
      </c>
      <c r="L77" s="25" t="s">
        <v>77</v>
      </c>
      <c r="M77" s="25" t="s">
        <v>78</v>
      </c>
      <c r="N77" s="25" t="s">
        <v>77</v>
      </c>
      <c r="O77" s="25">
        <v>51</v>
      </c>
      <c r="P77" s="25" t="s">
        <v>77</v>
      </c>
      <c r="Q77" s="25" t="s">
        <v>77</v>
      </c>
      <c r="R77" s="25" t="s">
        <v>72</v>
      </c>
      <c r="S77" s="25" t="s">
        <v>77</v>
      </c>
      <c r="T77" s="25">
        <v>51</v>
      </c>
      <c r="V77" s="25" t="s">
        <v>70</v>
      </c>
      <c r="X77" s="25" t="s">
        <v>77</v>
      </c>
      <c r="Y77" s="25" t="s">
        <v>79</v>
      </c>
    </row>
    <row r="78" spans="5:25" s="24" customFormat="1" hidden="1">
      <c r="E78" s="24">
        <v>501</v>
      </c>
      <c r="F78" s="25" t="s">
        <v>77</v>
      </c>
      <c r="G78" s="25" t="s">
        <v>76</v>
      </c>
      <c r="H78" s="25">
        <v>5</v>
      </c>
      <c r="I78" s="25" t="s">
        <v>77</v>
      </c>
      <c r="J78" s="25" t="s">
        <v>74</v>
      </c>
      <c r="K78" s="25" t="s">
        <v>69</v>
      </c>
      <c r="L78" s="25" t="s">
        <v>77</v>
      </c>
      <c r="M78" s="25" t="s">
        <v>78</v>
      </c>
      <c r="N78" s="25" t="s">
        <v>77</v>
      </c>
      <c r="O78" s="25">
        <v>51</v>
      </c>
      <c r="P78" s="25" t="s">
        <v>77</v>
      </c>
      <c r="Q78" s="25" t="s">
        <v>77</v>
      </c>
      <c r="R78" s="25" t="s">
        <v>72</v>
      </c>
      <c r="S78" s="25" t="s">
        <v>77</v>
      </c>
      <c r="T78" s="25">
        <v>51</v>
      </c>
      <c r="V78" s="25" t="s">
        <v>70</v>
      </c>
      <c r="X78" s="25" t="s">
        <v>77</v>
      </c>
      <c r="Y78" s="25" t="s">
        <v>79</v>
      </c>
    </row>
    <row r="79" spans="5:25" s="24" customFormat="1" hidden="1">
      <c r="E79" s="24">
        <v>502</v>
      </c>
      <c r="F79" s="25" t="s">
        <v>77</v>
      </c>
      <c r="G79" s="25" t="s">
        <v>76</v>
      </c>
      <c r="H79" s="25">
        <v>5</v>
      </c>
      <c r="I79" s="25" t="s">
        <v>77</v>
      </c>
      <c r="J79" s="25" t="s">
        <v>74</v>
      </c>
      <c r="K79" s="25" t="s">
        <v>69</v>
      </c>
      <c r="L79" s="25" t="s">
        <v>77</v>
      </c>
      <c r="M79" s="25" t="s">
        <v>78</v>
      </c>
      <c r="N79" s="25" t="s">
        <v>77</v>
      </c>
      <c r="O79" s="25">
        <v>51</v>
      </c>
      <c r="P79" s="25" t="s">
        <v>77</v>
      </c>
      <c r="Q79" s="25" t="s">
        <v>77</v>
      </c>
      <c r="R79" s="25" t="s">
        <v>72</v>
      </c>
      <c r="S79" s="25" t="s">
        <v>77</v>
      </c>
      <c r="T79" s="25">
        <v>51</v>
      </c>
      <c r="V79" s="25" t="s">
        <v>70</v>
      </c>
      <c r="X79" s="25" t="s">
        <v>77</v>
      </c>
      <c r="Y79" s="25" t="s">
        <v>79</v>
      </c>
    </row>
    <row r="80" spans="5:25" s="24" customFormat="1" hidden="1">
      <c r="E80" s="24">
        <v>503</v>
      </c>
      <c r="F80" s="25" t="s">
        <v>77</v>
      </c>
      <c r="G80" s="25" t="s">
        <v>76</v>
      </c>
      <c r="H80" s="25">
        <v>5</v>
      </c>
      <c r="I80" s="25" t="s">
        <v>77</v>
      </c>
      <c r="J80" s="25" t="s">
        <v>74</v>
      </c>
      <c r="K80" s="25" t="s">
        <v>69</v>
      </c>
      <c r="L80" s="25" t="s">
        <v>77</v>
      </c>
      <c r="M80" s="25" t="s">
        <v>78</v>
      </c>
      <c r="N80" s="25" t="s">
        <v>77</v>
      </c>
      <c r="O80" s="25">
        <v>51</v>
      </c>
      <c r="P80" s="25" t="s">
        <v>77</v>
      </c>
      <c r="Q80" s="25" t="s">
        <v>77</v>
      </c>
      <c r="R80" s="25" t="s">
        <v>72</v>
      </c>
      <c r="S80" s="25" t="s">
        <v>77</v>
      </c>
      <c r="T80" s="25">
        <v>51</v>
      </c>
      <c r="V80" s="25" t="s">
        <v>70</v>
      </c>
      <c r="X80" s="25" t="s">
        <v>77</v>
      </c>
      <c r="Y80" s="25" t="s">
        <v>79</v>
      </c>
    </row>
    <row r="81" spans="5:25" s="24" customFormat="1" hidden="1">
      <c r="E81" s="24">
        <v>504</v>
      </c>
      <c r="F81" s="25" t="s">
        <v>77</v>
      </c>
      <c r="G81" s="25" t="s">
        <v>76</v>
      </c>
      <c r="H81" s="25">
        <v>5</v>
      </c>
      <c r="I81" s="25" t="s">
        <v>77</v>
      </c>
      <c r="J81" s="25" t="s">
        <v>74</v>
      </c>
      <c r="K81" s="25" t="s">
        <v>69</v>
      </c>
      <c r="L81" s="25" t="s">
        <v>77</v>
      </c>
      <c r="M81" s="25" t="s">
        <v>78</v>
      </c>
      <c r="N81" s="25" t="s">
        <v>77</v>
      </c>
      <c r="O81" s="25">
        <v>51</v>
      </c>
      <c r="P81" s="25" t="s">
        <v>77</v>
      </c>
      <c r="Q81" s="25" t="s">
        <v>77</v>
      </c>
      <c r="R81" s="25" t="s">
        <v>72</v>
      </c>
      <c r="S81" s="25" t="s">
        <v>77</v>
      </c>
      <c r="T81" s="25">
        <v>51</v>
      </c>
      <c r="V81" s="25" t="s">
        <v>70</v>
      </c>
      <c r="X81" s="25" t="s">
        <v>77</v>
      </c>
      <c r="Y81" s="25" t="s">
        <v>79</v>
      </c>
    </row>
    <row r="82" spans="5:25" s="24" customFormat="1" hidden="1">
      <c r="E82" s="24">
        <v>505</v>
      </c>
      <c r="F82" s="25" t="s">
        <v>77</v>
      </c>
      <c r="G82" s="25" t="s">
        <v>76</v>
      </c>
      <c r="H82" s="25">
        <v>5</v>
      </c>
      <c r="I82" s="25" t="s">
        <v>77</v>
      </c>
      <c r="J82" s="25" t="s">
        <v>74</v>
      </c>
      <c r="K82" s="25" t="s">
        <v>69</v>
      </c>
      <c r="L82" s="25" t="s">
        <v>77</v>
      </c>
      <c r="M82" s="25" t="s">
        <v>78</v>
      </c>
      <c r="N82" s="25" t="s">
        <v>77</v>
      </c>
      <c r="O82" s="25">
        <v>51</v>
      </c>
      <c r="P82" s="25" t="s">
        <v>77</v>
      </c>
      <c r="Q82" s="25" t="s">
        <v>77</v>
      </c>
      <c r="R82" s="25" t="s">
        <v>72</v>
      </c>
      <c r="S82" s="25" t="s">
        <v>77</v>
      </c>
      <c r="T82" s="25">
        <v>51</v>
      </c>
      <c r="V82" s="25" t="s">
        <v>70</v>
      </c>
      <c r="X82" s="25" t="s">
        <v>77</v>
      </c>
      <c r="Y82" s="25" t="s">
        <v>79</v>
      </c>
    </row>
    <row r="83" spans="5:25" s="24" customFormat="1" hidden="1">
      <c r="E83" s="24">
        <v>506</v>
      </c>
      <c r="F83" s="25" t="s">
        <v>77</v>
      </c>
      <c r="G83" s="25" t="s">
        <v>76</v>
      </c>
      <c r="H83" s="25">
        <v>5</v>
      </c>
      <c r="I83" s="25" t="s">
        <v>77</v>
      </c>
      <c r="J83" s="25" t="s">
        <v>74</v>
      </c>
      <c r="K83" s="25" t="s">
        <v>69</v>
      </c>
      <c r="L83" s="25" t="s">
        <v>77</v>
      </c>
      <c r="M83" s="25" t="s">
        <v>78</v>
      </c>
      <c r="N83" s="25" t="s">
        <v>77</v>
      </c>
      <c r="O83" s="25">
        <v>51</v>
      </c>
      <c r="P83" s="25" t="s">
        <v>77</v>
      </c>
      <c r="Q83" s="25" t="s">
        <v>77</v>
      </c>
      <c r="R83" s="25" t="s">
        <v>72</v>
      </c>
      <c r="S83" s="25" t="s">
        <v>77</v>
      </c>
      <c r="T83" s="25">
        <v>51</v>
      </c>
      <c r="V83" s="25" t="s">
        <v>70</v>
      </c>
      <c r="X83" s="25" t="s">
        <v>77</v>
      </c>
      <c r="Y83" s="25" t="s">
        <v>79</v>
      </c>
    </row>
    <row r="84" spans="5:25" s="24" customFormat="1" hidden="1">
      <c r="E84" s="24">
        <v>507</v>
      </c>
      <c r="F84" s="25" t="s">
        <v>77</v>
      </c>
      <c r="G84" s="25" t="s">
        <v>76</v>
      </c>
      <c r="H84" s="25">
        <v>5</v>
      </c>
      <c r="I84" s="25" t="s">
        <v>77</v>
      </c>
      <c r="J84" s="25" t="s">
        <v>74</v>
      </c>
      <c r="K84" s="25" t="s">
        <v>69</v>
      </c>
      <c r="L84" s="25" t="s">
        <v>77</v>
      </c>
      <c r="M84" s="25" t="s">
        <v>78</v>
      </c>
      <c r="N84" s="25" t="s">
        <v>77</v>
      </c>
      <c r="O84" s="25">
        <v>51</v>
      </c>
      <c r="P84" s="25" t="s">
        <v>77</v>
      </c>
      <c r="Q84" s="25" t="s">
        <v>77</v>
      </c>
      <c r="R84" s="25" t="s">
        <v>72</v>
      </c>
      <c r="S84" s="25" t="s">
        <v>77</v>
      </c>
      <c r="T84" s="25">
        <v>51</v>
      </c>
      <c r="V84" s="25" t="s">
        <v>70</v>
      </c>
      <c r="X84" s="25" t="s">
        <v>77</v>
      </c>
      <c r="Y84" s="25" t="s">
        <v>79</v>
      </c>
    </row>
    <row r="85" spans="5:25" s="24" customFormat="1" hidden="1">
      <c r="E85" s="24">
        <v>608</v>
      </c>
      <c r="F85" s="25" t="s">
        <v>77</v>
      </c>
      <c r="G85" s="25" t="s">
        <v>76</v>
      </c>
      <c r="H85" s="25">
        <v>5</v>
      </c>
      <c r="I85" s="25" t="s">
        <v>77</v>
      </c>
      <c r="J85" s="25" t="s">
        <v>74</v>
      </c>
      <c r="K85" s="25" t="s">
        <v>69</v>
      </c>
      <c r="L85" s="25" t="s">
        <v>80</v>
      </c>
      <c r="M85" s="25" t="s">
        <v>78</v>
      </c>
      <c r="N85" s="25" t="s">
        <v>80</v>
      </c>
      <c r="O85" s="25">
        <v>61</v>
      </c>
      <c r="P85" s="25" t="s">
        <v>80</v>
      </c>
      <c r="Q85" s="25" t="s">
        <v>80</v>
      </c>
      <c r="R85" s="25" t="s">
        <v>72</v>
      </c>
      <c r="S85" s="25" t="s">
        <v>80</v>
      </c>
      <c r="T85" s="25">
        <v>61</v>
      </c>
      <c r="V85" s="25" t="s">
        <v>70</v>
      </c>
      <c r="X85" s="25" t="s">
        <v>80</v>
      </c>
      <c r="Y85" s="25" t="s">
        <v>79</v>
      </c>
    </row>
    <row r="86" spans="5:25" s="24" customFormat="1" hidden="1">
      <c r="E86" s="24">
        <v>609</v>
      </c>
      <c r="F86" s="25" t="s">
        <v>77</v>
      </c>
      <c r="G86" s="25" t="s">
        <v>76</v>
      </c>
      <c r="H86" s="25">
        <v>5</v>
      </c>
      <c r="I86" s="25" t="s">
        <v>77</v>
      </c>
      <c r="J86" s="25" t="s">
        <v>74</v>
      </c>
      <c r="K86" s="25" t="s">
        <v>69</v>
      </c>
      <c r="L86" s="25" t="s">
        <v>80</v>
      </c>
      <c r="M86" s="25" t="s">
        <v>78</v>
      </c>
      <c r="N86" s="25" t="s">
        <v>80</v>
      </c>
      <c r="O86" s="25">
        <v>61</v>
      </c>
      <c r="P86" s="25" t="s">
        <v>80</v>
      </c>
      <c r="Q86" s="25" t="s">
        <v>80</v>
      </c>
      <c r="R86" s="25" t="s">
        <v>72</v>
      </c>
      <c r="S86" s="25" t="s">
        <v>80</v>
      </c>
      <c r="T86" s="25">
        <v>61</v>
      </c>
      <c r="V86" s="25" t="s">
        <v>70</v>
      </c>
      <c r="X86" s="25" t="s">
        <v>80</v>
      </c>
      <c r="Y86" s="25" t="s">
        <v>79</v>
      </c>
    </row>
    <row r="87" spans="5:25" s="24" customFormat="1" hidden="1">
      <c r="E87" s="24">
        <v>610</v>
      </c>
      <c r="F87" s="25" t="s">
        <v>77</v>
      </c>
      <c r="G87" s="25" t="s">
        <v>76</v>
      </c>
      <c r="H87" s="25">
        <v>5</v>
      </c>
      <c r="I87" s="25" t="s">
        <v>77</v>
      </c>
      <c r="J87" s="25" t="s">
        <v>74</v>
      </c>
      <c r="K87" s="25" t="s">
        <v>69</v>
      </c>
      <c r="L87" s="25" t="s">
        <v>80</v>
      </c>
      <c r="M87" s="25" t="s">
        <v>78</v>
      </c>
      <c r="N87" s="25" t="s">
        <v>80</v>
      </c>
      <c r="O87" s="25">
        <v>61</v>
      </c>
      <c r="P87" s="25" t="s">
        <v>80</v>
      </c>
      <c r="Q87" s="25" t="s">
        <v>80</v>
      </c>
      <c r="R87" s="25" t="s">
        <v>72</v>
      </c>
      <c r="S87" s="25" t="s">
        <v>80</v>
      </c>
      <c r="T87" s="25">
        <v>61</v>
      </c>
      <c r="V87" s="25" t="s">
        <v>70</v>
      </c>
      <c r="X87" s="25" t="s">
        <v>80</v>
      </c>
      <c r="Y87" s="25" t="s">
        <v>79</v>
      </c>
    </row>
    <row r="88" spans="5:25" s="24" customFormat="1" hidden="1">
      <c r="E88" s="24">
        <v>611</v>
      </c>
      <c r="F88" s="25" t="s">
        <v>80</v>
      </c>
      <c r="G88" s="25" t="s">
        <v>76</v>
      </c>
      <c r="H88" s="25">
        <v>6</v>
      </c>
      <c r="I88" s="25" t="s">
        <v>80</v>
      </c>
      <c r="J88" s="25" t="s">
        <v>74</v>
      </c>
      <c r="K88" s="25" t="s">
        <v>69</v>
      </c>
      <c r="L88" s="25" t="s">
        <v>80</v>
      </c>
      <c r="M88" s="25" t="s">
        <v>78</v>
      </c>
      <c r="N88" s="25" t="s">
        <v>80</v>
      </c>
      <c r="O88" s="25">
        <v>61</v>
      </c>
      <c r="P88" s="25" t="s">
        <v>80</v>
      </c>
      <c r="Q88" s="25" t="s">
        <v>80</v>
      </c>
      <c r="R88" s="25" t="s">
        <v>72</v>
      </c>
      <c r="S88" s="25" t="s">
        <v>80</v>
      </c>
      <c r="T88" s="25">
        <v>61</v>
      </c>
      <c r="V88" s="25" t="s">
        <v>70</v>
      </c>
      <c r="X88" s="25" t="s">
        <v>80</v>
      </c>
      <c r="Y88" s="25" t="s">
        <v>79</v>
      </c>
    </row>
    <row r="89" spans="5:25" s="24" customFormat="1" hidden="1">
      <c r="E89" s="24">
        <v>612</v>
      </c>
      <c r="F89" s="25" t="s">
        <v>80</v>
      </c>
      <c r="G89" s="25" t="s">
        <v>76</v>
      </c>
      <c r="H89" s="25">
        <v>6</v>
      </c>
      <c r="I89" s="25" t="s">
        <v>80</v>
      </c>
      <c r="J89" s="25" t="s">
        <v>74</v>
      </c>
      <c r="K89" s="25" t="s">
        <v>69</v>
      </c>
      <c r="L89" s="25" t="s">
        <v>80</v>
      </c>
      <c r="M89" s="25" t="s">
        <v>78</v>
      </c>
      <c r="N89" s="25" t="s">
        <v>80</v>
      </c>
      <c r="O89" s="25">
        <v>61</v>
      </c>
      <c r="P89" s="25" t="s">
        <v>80</v>
      </c>
      <c r="Q89" s="25" t="s">
        <v>80</v>
      </c>
      <c r="R89" s="25" t="s">
        <v>72</v>
      </c>
      <c r="S89" s="25" t="s">
        <v>80</v>
      </c>
      <c r="T89" s="25">
        <v>61</v>
      </c>
      <c r="V89" s="25" t="s">
        <v>70</v>
      </c>
      <c r="X89" s="25" t="s">
        <v>80</v>
      </c>
      <c r="Y89" s="25" t="s">
        <v>79</v>
      </c>
    </row>
    <row r="90" spans="5:25" s="24" customFormat="1" hidden="1">
      <c r="E90" s="24">
        <v>601</v>
      </c>
      <c r="F90" s="25" t="s">
        <v>80</v>
      </c>
      <c r="G90" s="25" t="s">
        <v>76</v>
      </c>
      <c r="H90" s="25">
        <v>6</v>
      </c>
      <c r="I90" s="25" t="s">
        <v>80</v>
      </c>
      <c r="J90" s="25" t="s">
        <v>74</v>
      </c>
      <c r="K90" s="25" t="s">
        <v>69</v>
      </c>
      <c r="L90" s="25" t="s">
        <v>80</v>
      </c>
      <c r="M90" s="25" t="s">
        <v>78</v>
      </c>
      <c r="N90" s="25" t="s">
        <v>80</v>
      </c>
      <c r="O90" s="25">
        <v>61</v>
      </c>
      <c r="P90" s="25" t="s">
        <v>80</v>
      </c>
      <c r="Q90" s="25" t="s">
        <v>80</v>
      </c>
      <c r="R90" s="25" t="s">
        <v>72</v>
      </c>
      <c r="S90" s="25" t="s">
        <v>80</v>
      </c>
      <c r="T90" s="25">
        <v>61</v>
      </c>
      <c r="V90" s="25" t="s">
        <v>70</v>
      </c>
      <c r="X90" s="25" t="s">
        <v>80</v>
      </c>
      <c r="Y90" s="25" t="s">
        <v>79</v>
      </c>
    </row>
    <row r="91" spans="5:25" s="24" customFormat="1" hidden="1">
      <c r="E91" s="24">
        <v>602</v>
      </c>
      <c r="F91" s="25" t="s">
        <v>80</v>
      </c>
      <c r="G91" s="25" t="s">
        <v>76</v>
      </c>
      <c r="H91" s="25">
        <v>6</v>
      </c>
      <c r="I91" s="25" t="s">
        <v>80</v>
      </c>
      <c r="J91" s="25" t="s">
        <v>74</v>
      </c>
      <c r="K91" s="25" t="s">
        <v>69</v>
      </c>
      <c r="L91" s="25" t="s">
        <v>80</v>
      </c>
      <c r="M91" s="25" t="s">
        <v>78</v>
      </c>
      <c r="N91" s="25" t="s">
        <v>80</v>
      </c>
      <c r="O91" s="25">
        <v>61</v>
      </c>
      <c r="P91" s="25" t="s">
        <v>80</v>
      </c>
      <c r="Q91" s="25" t="s">
        <v>80</v>
      </c>
      <c r="R91" s="25" t="s">
        <v>72</v>
      </c>
      <c r="S91" s="25" t="s">
        <v>80</v>
      </c>
      <c r="T91" s="25">
        <v>61</v>
      </c>
      <c r="V91" s="25" t="s">
        <v>70</v>
      </c>
      <c r="X91" s="25" t="s">
        <v>80</v>
      </c>
      <c r="Y91" s="25" t="s">
        <v>79</v>
      </c>
    </row>
    <row r="92" spans="5:25" s="24" customFormat="1" hidden="1">
      <c r="E92" s="24">
        <v>603</v>
      </c>
      <c r="F92" s="25" t="s">
        <v>80</v>
      </c>
      <c r="G92" s="25" t="s">
        <v>76</v>
      </c>
      <c r="H92" s="25">
        <v>6</v>
      </c>
      <c r="I92" s="25" t="s">
        <v>80</v>
      </c>
      <c r="J92" s="25" t="s">
        <v>74</v>
      </c>
      <c r="K92" s="25" t="s">
        <v>69</v>
      </c>
      <c r="L92" s="25" t="s">
        <v>80</v>
      </c>
      <c r="M92" s="25" t="s">
        <v>78</v>
      </c>
      <c r="N92" s="25" t="s">
        <v>80</v>
      </c>
      <c r="O92" s="25">
        <v>61</v>
      </c>
      <c r="P92" s="25" t="s">
        <v>80</v>
      </c>
      <c r="Q92" s="25" t="s">
        <v>80</v>
      </c>
      <c r="R92" s="25" t="s">
        <v>72</v>
      </c>
      <c r="S92" s="25" t="s">
        <v>80</v>
      </c>
      <c r="T92" s="25">
        <v>61</v>
      </c>
      <c r="V92" s="25" t="s">
        <v>70</v>
      </c>
      <c r="X92" s="25" t="s">
        <v>80</v>
      </c>
      <c r="Y92" s="25" t="s">
        <v>79</v>
      </c>
    </row>
    <row r="93" spans="5:25" s="24" customFormat="1" hidden="1">
      <c r="E93" s="24">
        <v>604</v>
      </c>
      <c r="F93" s="25" t="s">
        <v>80</v>
      </c>
      <c r="G93" s="25" t="s">
        <v>76</v>
      </c>
      <c r="H93" s="25">
        <v>6</v>
      </c>
      <c r="I93" s="25" t="s">
        <v>80</v>
      </c>
      <c r="J93" s="25" t="s">
        <v>74</v>
      </c>
      <c r="K93" s="25" t="s">
        <v>69</v>
      </c>
      <c r="L93" s="25" t="s">
        <v>80</v>
      </c>
      <c r="M93" s="25" t="s">
        <v>78</v>
      </c>
      <c r="N93" s="25" t="s">
        <v>80</v>
      </c>
      <c r="O93" s="25">
        <v>61</v>
      </c>
      <c r="P93" s="25" t="s">
        <v>80</v>
      </c>
      <c r="Q93" s="25" t="s">
        <v>80</v>
      </c>
      <c r="R93" s="25" t="s">
        <v>72</v>
      </c>
      <c r="S93" s="25" t="s">
        <v>80</v>
      </c>
      <c r="T93" s="25">
        <v>61</v>
      </c>
      <c r="V93" s="25" t="s">
        <v>70</v>
      </c>
      <c r="X93" s="25" t="s">
        <v>80</v>
      </c>
      <c r="Y93" s="25" t="s">
        <v>79</v>
      </c>
    </row>
    <row r="94" spans="5:25" s="24" customFormat="1" hidden="1">
      <c r="E94" s="24">
        <v>605</v>
      </c>
      <c r="F94" s="25" t="s">
        <v>80</v>
      </c>
      <c r="G94" s="25" t="s">
        <v>76</v>
      </c>
      <c r="H94" s="25">
        <v>6</v>
      </c>
      <c r="I94" s="25" t="s">
        <v>80</v>
      </c>
      <c r="J94" s="25" t="s">
        <v>74</v>
      </c>
      <c r="K94" s="25" t="s">
        <v>69</v>
      </c>
      <c r="L94" s="25" t="s">
        <v>80</v>
      </c>
      <c r="M94" s="25" t="s">
        <v>78</v>
      </c>
      <c r="N94" s="25" t="s">
        <v>80</v>
      </c>
      <c r="O94" s="25">
        <v>61</v>
      </c>
      <c r="P94" s="25" t="s">
        <v>80</v>
      </c>
      <c r="Q94" s="25" t="s">
        <v>80</v>
      </c>
      <c r="R94" s="25" t="s">
        <v>72</v>
      </c>
      <c r="S94" s="25" t="s">
        <v>80</v>
      </c>
      <c r="T94" s="25">
        <v>61</v>
      </c>
      <c r="V94" s="25" t="s">
        <v>70</v>
      </c>
      <c r="X94" s="25" t="s">
        <v>80</v>
      </c>
      <c r="Y94" s="25" t="s">
        <v>79</v>
      </c>
    </row>
    <row r="95" spans="5:25" s="24" customFormat="1" hidden="1">
      <c r="E95" s="24">
        <v>606</v>
      </c>
      <c r="F95" s="25" t="s">
        <v>80</v>
      </c>
      <c r="G95" s="25" t="s">
        <v>76</v>
      </c>
      <c r="H95" s="25">
        <v>6</v>
      </c>
      <c r="I95" s="25" t="s">
        <v>80</v>
      </c>
      <c r="J95" s="25" t="s">
        <v>74</v>
      </c>
      <c r="K95" s="25" t="s">
        <v>69</v>
      </c>
      <c r="L95" s="25" t="s">
        <v>80</v>
      </c>
      <c r="M95" s="25" t="s">
        <v>78</v>
      </c>
      <c r="N95" s="25" t="s">
        <v>80</v>
      </c>
      <c r="O95" s="25">
        <v>61</v>
      </c>
      <c r="P95" s="25" t="s">
        <v>80</v>
      </c>
      <c r="Q95" s="25" t="s">
        <v>80</v>
      </c>
      <c r="R95" s="25" t="s">
        <v>72</v>
      </c>
      <c r="S95" s="25" t="s">
        <v>80</v>
      </c>
      <c r="T95" s="25">
        <v>61</v>
      </c>
      <c r="V95" s="25" t="s">
        <v>70</v>
      </c>
      <c r="X95" s="25" t="s">
        <v>80</v>
      </c>
      <c r="Y95" s="25" t="s">
        <v>79</v>
      </c>
    </row>
    <row r="96" spans="5:25" s="24" customFormat="1" hidden="1">
      <c r="E96" s="24">
        <v>607</v>
      </c>
      <c r="F96" s="25" t="s">
        <v>80</v>
      </c>
      <c r="G96" s="25" t="s">
        <v>76</v>
      </c>
      <c r="H96" s="25">
        <v>6</v>
      </c>
      <c r="I96" s="25" t="s">
        <v>80</v>
      </c>
      <c r="J96" s="25" t="s">
        <v>74</v>
      </c>
      <c r="K96" s="25" t="s">
        <v>69</v>
      </c>
      <c r="L96" s="25" t="s">
        <v>80</v>
      </c>
      <c r="M96" s="25" t="s">
        <v>78</v>
      </c>
      <c r="N96" s="25" t="s">
        <v>80</v>
      </c>
      <c r="O96" s="25">
        <v>61</v>
      </c>
      <c r="P96" s="25" t="s">
        <v>80</v>
      </c>
      <c r="Q96" s="25" t="s">
        <v>80</v>
      </c>
      <c r="R96" s="25" t="s">
        <v>72</v>
      </c>
      <c r="S96" s="25" t="s">
        <v>80</v>
      </c>
      <c r="T96" s="25">
        <v>61</v>
      </c>
      <c r="V96" s="25" t="s">
        <v>70</v>
      </c>
      <c r="X96" s="25" t="s">
        <v>80</v>
      </c>
      <c r="Y96" s="25" t="s">
        <v>79</v>
      </c>
    </row>
  </sheetData>
  <sheetProtection algorithmName="SHA-512" hashValue="L0avnBft4W9gf2NIDAn9PRZFq/HEO+qPqDbIQQs6d8wSjnLRendrVMmIaL22IlZmh7W3oKrF9ScFOmB/n4hGWQ==" saltValue="4+iPlrsNMVxiHKbcJQkmdg==" spinCount="100000" sheet="1" formatRows="0" selectLockedCells="1"/>
  <mergeCells count="33">
    <mergeCell ref="K6:AE6"/>
    <mergeCell ref="W5:X5"/>
    <mergeCell ref="O5:P5"/>
    <mergeCell ref="O3:P3"/>
    <mergeCell ref="S2:T2"/>
    <mergeCell ref="S3:T3"/>
    <mergeCell ref="S4:T4"/>
    <mergeCell ref="O2:P2"/>
    <mergeCell ref="M4:N5"/>
    <mergeCell ref="M2:N3"/>
    <mergeCell ref="Y3:Z3"/>
    <mergeCell ref="Y5:Z5"/>
    <mergeCell ref="K2:L2"/>
    <mergeCell ref="O4:P4"/>
    <mergeCell ref="AA2:AE5"/>
    <mergeCell ref="U2:Z2"/>
    <mergeCell ref="B6:E6"/>
    <mergeCell ref="H4:J4"/>
    <mergeCell ref="H3:J3"/>
    <mergeCell ref="H2:J2"/>
    <mergeCell ref="B2:G2"/>
    <mergeCell ref="B3:G5"/>
    <mergeCell ref="G6:J6"/>
    <mergeCell ref="U5:V5"/>
    <mergeCell ref="S5:T5"/>
    <mergeCell ref="U4:Z4"/>
    <mergeCell ref="U3:V3"/>
    <mergeCell ref="W3:X3"/>
    <mergeCell ref="Q2:R2"/>
    <mergeCell ref="Q3:R3"/>
    <mergeCell ref="Q4:R4"/>
    <mergeCell ref="Q5:R5"/>
    <mergeCell ref="K3:L5"/>
  </mergeCells>
  <phoneticPr fontId="1" type="noConversion"/>
  <conditionalFormatting sqref="U3:V3">
    <cfRule type="expression" dxfId="9" priority="2" stopIfTrue="1">
      <formula>Y3&gt;O3</formula>
    </cfRule>
  </conditionalFormatting>
  <conditionalFormatting sqref="U5:V5">
    <cfRule type="expression" dxfId="8" priority="1" stopIfTrue="1">
      <formula>Y5&gt;O5</formula>
    </cfRule>
  </conditionalFormatting>
  <pageMargins left="0" right="0" top="0.15748031496062992" bottom="0.15748031496062992" header="0.31496062992125984" footer="0.31496062992125984"/>
  <pageSetup paperSize="9" scale="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A-成績欄</vt:lpstr>
      <vt:lpstr>B-魏氏</vt:lpstr>
      <vt:lpstr>C-認字</vt:lpstr>
      <vt:lpstr>C-常見字</vt:lpstr>
      <vt:lpstr>C-識字量</vt:lpstr>
      <vt:lpstr>C-讀寫字</vt:lpstr>
      <vt:lpstr>C-4-6書寫</vt:lpstr>
      <vt:lpstr>D-閱讀理解</vt:lpstr>
      <vt:lpstr>D-2-6閱讀</vt:lpstr>
      <vt:lpstr>D-國中閱推</vt:lpstr>
      <vt:lpstr>D-2019閱</vt:lpstr>
      <vt:lpstr>E-基礎數學</vt:lpstr>
      <vt:lpstr>E-基本數學</vt:lpstr>
      <vt:lpstr>E-2019數</vt:lpstr>
      <vt:lpstr>常模</vt:lpstr>
      <vt:lpstr>F-注音</vt:lpstr>
      <vt:lpstr>F-聲韻篩選</vt:lpstr>
      <vt:lpstr>F-聲韻診斷</vt:lpstr>
      <vt:lpstr>G-圖畫聽覺</vt:lpstr>
      <vt:lpstr>G-聽覺理解</vt:lpstr>
      <vt:lpstr>H-適應量表</vt:lpstr>
      <vt:lpstr>H-文蘭適應</vt:lpstr>
    </vt:vector>
  </TitlesOfParts>
  <Company>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</dc:creator>
  <cp:lastModifiedBy>ALF</cp:lastModifiedBy>
  <cp:lastPrinted>2019-08-04T11:44:37Z</cp:lastPrinted>
  <dcterms:created xsi:type="dcterms:W3CDTF">2013-07-05T23:40:59Z</dcterms:created>
  <dcterms:modified xsi:type="dcterms:W3CDTF">2022-06-26T03:48:29Z</dcterms:modified>
</cp:coreProperties>
</file>